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9604EC83-3D19-4312-A1C8-2B87956BC628}" xr6:coauthVersionLast="37" xr6:coauthVersionMax="37" xr10:uidLastSave="{00000000-0000-0000-0000-000000000000}"/>
  <bookViews>
    <workbookView xWindow="0" yWindow="0" windowWidth="20490" windowHeight="7545" xr2:uid="{61C53BC8-CA8A-43FE-AE4F-D710E05C5E5F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H34" i="1"/>
  <c r="G34" i="1"/>
  <c r="K30" i="1"/>
  <c r="J30" i="1"/>
  <c r="L26" i="1"/>
  <c r="K26" i="1"/>
  <c r="J26" i="1"/>
  <c r="I26" i="1"/>
  <c r="H26" i="1"/>
  <c r="L25" i="1"/>
  <c r="K25" i="1"/>
  <c r="J25" i="1"/>
  <c r="I25" i="1"/>
  <c r="H25" i="1"/>
  <c r="L24" i="1"/>
  <c r="L29" i="1" s="1"/>
  <c r="K24" i="1"/>
  <c r="J24" i="1"/>
  <c r="I24" i="1"/>
  <c r="H24" i="1"/>
  <c r="H29" i="1" s="1"/>
  <c r="L23" i="1"/>
  <c r="L30" i="1" s="1"/>
  <c r="K23" i="1"/>
  <c r="K29" i="1" s="1"/>
  <c r="J23" i="1"/>
  <c r="J29" i="1" s="1"/>
  <c r="I23" i="1"/>
  <c r="I30" i="1" s="1"/>
  <c r="H23" i="1"/>
  <c r="H30" i="1" s="1"/>
  <c r="G22" i="1"/>
  <c r="G29" i="1" s="1"/>
  <c r="G30" i="1" s="1"/>
  <c r="G33" i="1" s="1"/>
  <c r="L19" i="1"/>
  <c r="L20" i="1" s="1"/>
  <c r="I19" i="1"/>
  <c r="H19" i="1"/>
  <c r="H20" i="1" s="1"/>
  <c r="H33" i="1" s="1"/>
  <c r="G17" i="1"/>
  <c r="G16" i="1"/>
  <c r="G14" i="1"/>
  <c r="G13" i="1"/>
  <c r="G19" i="1" s="1"/>
  <c r="L11" i="1"/>
  <c r="K11" i="1"/>
  <c r="K19" i="1" s="1"/>
  <c r="J11" i="1"/>
  <c r="J19" i="1" s="1"/>
  <c r="I11" i="1"/>
  <c r="H11" i="1"/>
  <c r="K32" i="1" l="1"/>
  <c r="K20" i="1"/>
  <c r="K33" i="1" s="1"/>
  <c r="K35" i="1" s="1"/>
  <c r="L33" i="1"/>
  <c r="L35" i="1" s="1"/>
  <c r="G32" i="1"/>
  <c r="J20" i="1"/>
  <c r="J33" i="1" s="1"/>
  <c r="J35" i="1" s="1"/>
  <c r="J32" i="1"/>
  <c r="G40" i="1"/>
  <c r="G35" i="1"/>
  <c r="G36" i="1" s="1"/>
  <c r="H35" i="1"/>
  <c r="H32" i="1"/>
  <c r="L32" i="1"/>
  <c r="I29" i="1"/>
  <c r="G41" i="1" s="1"/>
  <c r="I20" i="1"/>
  <c r="I33" i="1" s="1"/>
  <c r="I35" i="1" s="1"/>
  <c r="H36" i="1" l="1"/>
  <c r="I36" i="1" s="1"/>
  <c r="J36" i="1" s="1"/>
  <c r="K36" i="1" s="1"/>
  <c r="L36" i="1" s="1"/>
  <c r="G39" i="1" s="1"/>
  <c r="I32" i="1"/>
</calcChain>
</file>

<file path=xl/sharedStrings.xml><?xml version="1.0" encoding="utf-8"?>
<sst xmlns="http://schemas.openxmlformats.org/spreadsheetml/2006/main" count="77" uniqueCount="59">
  <si>
    <t>Tabel Lampiran 8</t>
  </si>
  <si>
    <t>PERKIRAAN ARUS KAS</t>
  </si>
  <si>
    <t xml:space="preserve"> </t>
  </si>
  <si>
    <t>SEKTOR EKONOMI</t>
  </si>
  <si>
    <t>:</t>
  </si>
  <si>
    <t>Pariwisata</t>
  </si>
  <si>
    <t>JENIS USAHA</t>
  </si>
  <si>
    <t xml:space="preserve">Pembuatan souvenir dari kulit pete </t>
  </si>
  <si>
    <t>SKALA USAHA</t>
  </si>
  <si>
    <t>200 unit/bulan</t>
  </si>
  <si>
    <t>NO.</t>
  </si>
  <si>
    <t>URAIAN</t>
  </si>
  <si>
    <t>TAHUN 0</t>
  </si>
  <si>
    <t>TAHUN I</t>
  </si>
  <si>
    <t>TAHUN II</t>
  </si>
  <si>
    <t>TAHUN III</t>
  </si>
  <si>
    <t>TAHUN IV</t>
  </si>
  <si>
    <t>TAHUN V</t>
  </si>
  <si>
    <t>1.</t>
  </si>
  <si>
    <t>Arus Masuk :</t>
  </si>
  <si>
    <t>a.</t>
  </si>
  <si>
    <t>Penerimaan penjualan</t>
  </si>
  <si>
    <t>b.</t>
  </si>
  <si>
    <t>Kredit :</t>
  </si>
  <si>
    <t>Investasi</t>
  </si>
  <si>
    <t>2.</t>
  </si>
  <si>
    <t>Modal Kerja</t>
  </si>
  <si>
    <t>c.</t>
  </si>
  <si>
    <t>Modal Sendiri :</t>
  </si>
  <si>
    <t>d.</t>
  </si>
  <si>
    <t>Nilai Sisa</t>
  </si>
  <si>
    <t>Total Arus Masuk</t>
  </si>
  <si>
    <t>Arus Masuk Untuk Menghitung IRR</t>
  </si>
  <si>
    <t>Arus Keluar</t>
  </si>
  <si>
    <t>a</t>
  </si>
  <si>
    <t>Biaya Variabel</t>
  </si>
  <si>
    <t>Biaya Tetap</t>
  </si>
  <si>
    <t>Angsuran Pokok (Investasi + Modal Kerja)</t>
  </si>
  <si>
    <t>e.</t>
  </si>
  <si>
    <t>Bunga (Investasi + Modal Kerja)</t>
  </si>
  <si>
    <t>f.</t>
  </si>
  <si>
    <t>Promosi</t>
  </si>
  <si>
    <t>g.</t>
  </si>
  <si>
    <t>Distribusi</t>
  </si>
  <si>
    <t>Total Arus Keluar</t>
  </si>
  <si>
    <t>Arus Keluar Untuk Menghitung IRR</t>
  </si>
  <si>
    <t>(Tidak termasuk Angsuran pokok dan bunga)</t>
  </si>
  <si>
    <t>3.</t>
  </si>
  <si>
    <t>Cash Flow</t>
  </si>
  <si>
    <t>Cash Flow untuk menghitung IRR</t>
  </si>
  <si>
    <t>Discount Factor</t>
  </si>
  <si>
    <t>Present Value</t>
  </si>
  <si>
    <t>4.</t>
  </si>
  <si>
    <t>Cummulative</t>
  </si>
  <si>
    <t>KELAYAKAN USAHA</t>
  </si>
  <si>
    <t>Net Present Value (Rupiah)</t>
  </si>
  <si>
    <t>IRR</t>
  </si>
  <si>
    <t>Net B/C</t>
  </si>
  <si>
    <t>Pay Back Period/PBP (Tahun)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</si>
</sst>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6" xfId="0" quotePrefix="1" applyFont="1" applyFill="1" applyBorder="1"/>
    <xf numFmtId="0" fontId="2" fillId="0" borderId="7" xfId="0" quotePrefix="1" applyFont="1" applyFill="1" applyBorder="1"/>
    <xf numFmtId="0" fontId="2" fillId="0" borderId="7" xfId="0" applyFont="1" applyBorder="1"/>
    <xf numFmtId="0" fontId="0" fillId="0" borderId="8" xfId="0" applyBorder="1"/>
    <xf numFmtId="0" fontId="0" fillId="0" borderId="7" xfId="0" applyBorder="1"/>
    <xf numFmtId="0" fontId="0" fillId="0" borderId="5" xfId="0" applyBorder="1"/>
    <xf numFmtId="0" fontId="0" fillId="0" borderId="5" xfId="0" quotePrefix="1" applyFont="1" applyFill="1" applyBorder="1" applyAlignment="1">
      <alignment horizontal="center"/>
    </xf>
    <xf numFmtId="0" fontId="0" fillId="0" borderId="2" xfId="0" applyBorder="1"/>
    <xf numFmtId="0" fontId="0" fillId="0" borderId="3" xfId="0" quotePrefix="1" applyBorder="1"/>
    <xf numFmtId="0" fontId="0" fillId="0" borderId="3" xfId="0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quotePrefix="1" applyBorder="1"/>
    <xf numFmtId="0" fontId="0" fillId="0" borderId="0" xfId="0" applyBorder="1"/>
    <xf numFmtId="0" fontId="0" fillId="0" borderId="11" xfId="0" applyBorder="1"/>
    <xf numFmtId="164" fontId="0" fillId="0" borderId="0" xfId="0" applyNumberFormat="1" applyBorder="1"/>
    <xf numFmtId="164" fontId="0" fillId="0" borderId="3" xfId="0" applyNumberFormat="1" applyBorder="1"/>
    <xf numFmtId="0" fontId="0" fillId="0" borderId="0" xfId="0" quotePrefix="1" applyFill="1" applyBorder="1"/>
    <xf numFmtId="0" fontId="0" fillId="0" borderId="9" xfId="0" applyBorder="1"/>
    <xf numFmtId="164" fontId="0" fillId="0" borderId="1" xfId="0" applyNumberFormat="1" applyBorder="1"/>
    <xf numFmtId="41" fontId="0" fillId="0" borderId="1" xfId="1" applyFont="1" applyBorder="1"/>
    <xf numFmtId="0" fontId="2" fillId="0" borderId="9" xfId="0" quotePrefix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Border="1"/>
    <xf numFmtId="164" fontId="0" fillId="0" borderId="9" xfId="0" applyNumberFormat="1" applyBorder="1"/>
    <xf numFmtId="0" fontId="0" fillId="0" borderId="0" xfId="0" applyFill="1" applyBorder="1"/>
    <xf numFmtId="0" fontId="0" fillId="0" borderId="3" xfId="0" applyFill="1" applyBorder="1"/>
    <xf numFmtId="0" fontId="0" fillId="0" borderId="1" xfId="0" applyBorder="1" applyAlignment="1">
      <alignment horizontal="right"/>
    </xf>
    <xf numFmtId="0" fontId="0" fillId="0" borderId="2" xfId="0" quotePrefix="1" applyBorder="1"/>
    <xf numFmtId="0" fontId="2" fillId="0" borderId="1" xfId="0" quotePrefix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quotePrefix="1" applyBorder="1" applyAlignment="1">
      <alignment horizontal="center"/>
    </xf>
    <xf numFmtId="2" fontId="0" fillId="0" borderId="1" xfId="0" applyNumberFormat="1" applyBorder="1"/>
    <xf numFmtId="0" fontId="2" fillId="0" borderId="7" xfId="0" quotePrefix="1" applyFont="1" applyBorder="1" applyAlignment="1">
      <alignment horizontal="center"/>
    </xf>
    <xf numFmtId="164" fontId="0" fillId="0" borderId="7" xfId="0" applyNumberFormat="1" applyBorder="1"/>
    <xf numFmtId="0" fontId="2" fillId="0" borderId="12" xfId="0" quotePrefix="1" applyFont="1" applyBorder="1" applyAlignment="1">
      <alignment horizontal="left"/>
    </xf>
    <xf numFmtId="0" fontId="2" fillId="0" borderId="12" xfId="0" applyFont="1" applyBorder="1"/>
    <xf numFmtId="0" fontId="0" fillId="0" borderId="13" xfId="0" applyBorder="1"/>
    <xf numFmtId="164" fontId="0" fillId="0" borderId="12" xfId="0" applyNumberFormat="1" applyBorder="1"/>
    <xf numFmtId="0" fontId="0" fillId="0" borderId="9" xfId="0" quotePrefix="1" applyBorder="1" applyAlignment="1">
      <alignment horizontal="center"/>
    </xf>
    <xf numFmtId="0" fontId="0" fillId="0" borderId="3" xfId="0" applyBorder="1" applyAlignment="1">
      <alignment horizontal="left"/>
    </xf>
    <xf numFmtId="9" fontId="0" fillId="0" borderId="1" xfId="0" applyNumberForma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876.36787\016-Analisa%20keuangan-kerajinan%20kulit%20p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/>
      <sheetData sheetId="3">
        <row r="27">
          <cell r="H27">
            <v>45400000</v>
          </cell>
        </row>
      </sheetData>
      <sheetData sheetId="4"/>
      <sheetData sheetId="5">
        <row r="21">
          <cell r="I21">
            <v>1035000</v>
          </cell>
        </row>
      </sheetData>
      <sheetData sheetId="6">
        <row r="10">
          <cell r="F10">
            <v>2415000</v>
          </cell>
        </row>
        <row r="13">
          <cell r="F13">
            <v>31779999.999999996</v>
          </cell>
        </row>
        <row r="17">
          <cell r="F17">
            <v>6838999.9999999991</v>
          </cell>
          <cell r="G17">
            <v>6838999.9999999991</v>
          </cell>
          <cell r="H17">
            <v>6838999.9999999991</v>
          </cell>
          <cell r="I17">
            <v>6838999.9999999991</v>
          </cell>
          <cell r="J17">
            <v>6838999.9999999991</v>
          </cell>
        </row>
        <row r="18">
          <cell r="F18">
            <v>3419500</v>
          </cell>
          <cell r="G18">
            <v>2735600</v>
          </cell>
          <cell r="H18">
            <v>2051699.9999999998</v>
          </cell>
          <cell r="I18">
            <v>1367799.9999999998</v>
          </cell>
          <cell r="J18">
            <v>683899.99999999977</v>
          </cell>
        </row>
        <row r="23">
          <cell r="F23">
            <v>60000000</v>
          </cell>
          <cell r="G23">
            <v>60000000</v>
          </cell>
          <cell r="H23">
            <v>60000000</v>
          </cell>
          <cell r="I23">
            <v>60000000</v>
          </cell>
          <cell r="J23">
            <v>60000000</v>
          </cell>
        </row>
        <row r="25">
          <cell r="F25">
            <v>12000000</v>
          </cell>
          <cell r="G25">
            <v>12000000</v>
          </cell>
          <cell r="H25">
            <v>12000000</v>
          </cell>
          <cell r="I25">
            <v>12000000</v>
          </cell>
          <cell r="J25">
            <v>12000000</v>
          </cell>
        </row>
        <row r="26">
          <cell r="F26">
            <v>18000000</v>
          </cell>
          <cell r="G26">
            <v>18000000</v>
          </cell>
          <cell r="H26">
            <v>18000000</v>
          </cell>
          <cell r="I26">
            <v>18000000</v>
          </cell>
          <cell r="J26">
            <v>18000000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607F-F5E6-4E8D-AA36-8728581719BE}">
  <dimension ref="B2:L43"/>
  <sheetViews>
    <sheetView tabSelected="1" workbookViewId="0">
      <selection sqref="A1:XFD1048576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4" customWidth="1"/>
    <col min="9" max="10" width="13.5703125" customWidth="1"/>
    <col min="11" max="11" width="14.7109375" customWidth="1"/>
    <col min="12" max="12" width="14.85546875" customWidth="1"/>
  </cols>
  <sheetData>
    <row r="2" spans="2:12" x14ac:dyDescent="0.25">
      <c r="B2" t="s">
        <v>0</v>
      </c>
    </row>
    <row r="3" spans="2:12" x14ac:dyDescent="0.25">
      <c r="B3" s="1" t="s">
        <v>1</v>
      </c>
      <c r="C3" s="1"/>
      <c r="D3" s="1"/>
      <c r="E3" s="1"/>
      <c r="F3" s="2" t="s">
        <v>2</v>
      </c>
    </row>
    <row r="4" spans="2:12" x14ac:dyDescent="0.25">
      <c r="B4" s="3" t="s">
        <v>3</v>
      </c>
      <c r="C4" s="3"/>
      <c r="D4" s="3"/>
      <c r="E4" s="1"/>
      <c r="F4" s="2" t="s">
        <v>4</v>
      </c>
      <c r="G4" t="s">
        <v>5</v>
      </c>
    </row>
    <row r="5" spans="2:12" x14ac:dyDescent="0.25">
      <c r="B5" s="3" t="s">
        <v>6</v>
      </c>
      <c r="C5" s="3"/>
      <c r="D5" s="3"/>
      <c r="E5" s="1"/>
      <c r="F5" s="2" t="s">
        <v>4</v>
      </c>
      <c r="G5" t="s">
        <v>7</v>
      </c>
    </row>
    <row r="6" spans="2:12" x14ac:dyDescent="0.25">
      <c r="B6" s="3" t="s">
        <v>8</v>
      </c>
      <c r="C6" s="3"/>
      <c r="D6" s="3"/>
      <c r="E6" s="1"/>
      <c r="F6" s="2" t="s">
        <v>4</v>
      </c>
      <c r="G6" t="s">
        <v>9</v>
      </c>
    </row>
    <row r="8" spans="2:12" x14ac:dyDescent="0.25">
      <c r="B8" s="1" t="s">
        <v>1</v>
      </c>
      <c r="C8" s="1"/>
      <c r="D8" s="1"/>
      <c r="E8" s="1"/>
    </row>
    <row r="9" spans="2:12" x14ac:dyDescent="0.25">
      <c r="B9" s="4" t="s">
        <v>10</v>
      </c>
      <c r="C9" s="5" t="s">
        <v>11</v>
      </c>
      <c r="D9" s="6"/>
      <c r="E9" s="6"/>
      <c r="F9" s="7"/>
      <c r="G9" s="8" t="s">
        <v>12</v>
      </c>
      <c r="H9" s="4" t="s">
        <v>13</v>
      </c>
      <c r="I9" s="4" t="s">
        <v>14</v>
      </c>
      <c r="J9" s="8" t="s">
        <v>15</v>
      </c>
      <c r="K9" s="4" t="s">
        <v>16</v>
      </c>
      <c r="L9" s="4" t="s">
        <v>17</v>
      </c>
    </row>
    <row r="10" spans="2:12" x14ac:dyDescent="0.25">
      <c r="B10" s="9" t="s">
        <v>18</v>
      </c>
      <c r="C10" s="10" t="s">
        <v>19</v>
      </c>
      <c r="D10" s="11"/>
      <c r="E10" s="12"/>
      <c r="F10" s="13"/>
      <c r="G10" s="14"/>
      <c r="H10" s="15"/>
      <c r="I10" s="15"/>
      <c r="J10" s="14"/>
      <c r="K10" s="15"/>
      <c r="L10" s="15"/>
    </row>
    <row r="11" spans="2:12" x14ac:dyDescent="0.25">
      <c r="B11" s="16"/>
      <c r="C11" s="17" t="s">
        <v>20</v>
      </c>
      <c r="D11" s="18" t="s">
        <v>21</v>
      </c>
      <c r="E11" s="19"/>
      <c r="F11" s="13"/>
      <c r="G11" s="14">
        <v>0</v>
      </c>
      <c r="H11" s="20">
        <f>+'[1]Tabel Lampiran 7'!F23</f>
        <v>60000000</v>
      </c>
      <c r="I11" s="20">
        <f>+'[1]Tabel Lampiran 7'!G23</f>
        <v>60000000</v>
      </c>
      <c r="J11" s="20">
        <f>+'[1]Tabel Lampiran 7'!H23</f>
        <v>60000000</v>
      </c>
      <c r="K11" s="20">
        <f>+'[1]Tabel Lampiran 7'!I23</f>
        <v>60000000</v>
      </c>
      <c r="L11" s="20">
        <f>+'[1]Tabel Lampiran 7'!J23</f>
        <v>60000000</v>
      </c>
    </row>
    <row r="12" spans="2:12" x14ac:dyDescent="0.25">
      <c r="B12" s="21"/>
      <c r="C12" s="17" t="s">
        <v>22</v>
      </c>
      <c r="D12" s="19" t="s">
        <v>23</v>
      </c>
      <c r="E12" s="19"/>
      <c r="F12" s="22"/>
      <c r="G12" s="19"/>
      <c r="H12" s="23"/>
      <c r="I12" s="23"/>
      <c r="J12" s="19"/>
      <c r="K12" s="23"/>
      <c r="L12" s="23"/>
    </row>
    <row r="13" spans="2:12" x14ac:dyDescent="0.25">
      <c r="B13" s="24"/>
      <c r="C13" s="25"/>
      <c r="D13" s="26" t="s">
        <v>18</v>
      </c>
      <c r="E13" s="27" t="s">
        <v>24</v>
      </c>
      <c r="F13" s="28"/>
      <c r="G13" s="29">
        <f>+'[1]Tabel Lampiran 7'!F13</f>
        <v>31779999.999999996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x14ac:dyDescent="0.25">
      <c r="B14" s="21"/>
      <c r="C14" s="17"/>
      <c r="D14" s="18" t="s">
        <v>25</v>
      </c>
      <c r="E14" s="19" t="s">
        <v>26</v>
      </c>
      <c r="F14" s="22"/>
      <c r="G14" s="30">
        <f>+'[1]Tabel Lampiran 7'!F10</f>
        <v>2415000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</row>
    <row r="15" spans="2:12" x14ac:dyDescent="0.25">
      <c r="B15" s="24"/>
      <c r="C15" s="25" t="s">
        <v>27</v>
      </c>
      <c r="D15" s="31" t="s">
        <v>28</v>
      </c>
      <c r="E15" s="27"/>
      <c r="F15" s="28"/>
      <c r="G15" s="27"/>
      <c r="H15" s="32"/>
      <c r="I15" s="32"/>
      <c r="J15" s="27"/>
      <c r="K15" s="32"/>
      <c r="L15" s="32"/>
    </row>
    <row r="16" spans="2:12" x14ac:dyDescent="0.25">
      <c r="B16" s="21"/>
      <c r="C16" s="17"/>
      <c r="D16" s="18" t="s">
        <v>18</v>
      </c>
      <c r="E16" s="19" t="s">
        <v>24</v>
      </c>
      <c r="F16" s="22"/>
      <c r="G16" s="30">
        <f>+'[1]Tabel Lampiran 6'!I21</f>
        <v>1035000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x14ac:dyDescent="0.25">
      <c r="B17" s="21"/>
      <c r="C17" s="17"/>
      <c r="D17" s="18" t="s">
        <v>25</v>
      </c>
      <c r="E17" s="19" t="s">
        <v>26</v>
      </c>
      <c r="F17" s="22"/>
      <c r="G17" s="33">
        <f>+'[1]Tabel Lampiran 6'!I21</f>
        <v>1035000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x14ac:dyDescent="0.25">
      <c r="B18" s="24"/>
      <c r="C18" s="25" t="s">
        <v>29</v>
      </c>
      <c r="D18" s="31" t="s">
        <v>30</v>
      </c>
      <c r="E18" s="27"/>
      <c r="F18" s="28"/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x14ac:dyDescent="0.25">
      <c r="B19" s="21"/>
      <c r="C19" s="17" t="s">
        <v>31</v>
      </c>
      <c r="D19" s="18"/>
      <c r="E19" s="19"/>
      <c r="F19" s="22"/>
      <c r="G19" s="34">
        <f>SUM(G11:G18)</f>
        <v>36265000</v>
      </c>
      <c r="H19" s="34">
        <f t="shared" ref="H19:L19" si="0">SUM(H11:H18)</f>
        <v>60000000</v>
      </c>
      <c r="I19" s="34">
        <f t="shared" si="0"/>
        <v>60000000</v>
      </c>
      <c r="J19" s="34">
        <f t="shared" si="0"/>
        <v>60000000</v>
      </c>
      <c r="K19" s="34">
        <f t="shared" si="0"/>
        <v>60000000</v>
      </c>
      <c r="L19" s="34">
        <f t="shared" si="0"/>
        <v>60000000</v>
      </c>
    </row>
    <row r="20" spans="2:12" x14ac:dyDescent="0.25">
      <c r="B20" s="21"/>
      <c r="C20" s="17" t="s">
        <v>32</v>
      </c>
      <c r="D20" s="18"/>
      <c r="E20" s="19"/>
      <c r="F20" s="22"/>
      <c r="G20" s="19">
        <v>0</v>
      </c>
      <c r="H20" s="33">
        <f>+H19</f>
        <v>60000000</v>
      </c>
      <c r="I20" s="33">
        <f t="shared" ref="I20:L20" si="1">+I19</f>
        <v>60000000</v>
      </c>
      <c r="J20" s="33">
        <f t="shared" si="1"/>
        <v>60000000</v>
      </c>
      <c r="K20" s="33">
        <f t="shared" si="1"/>
        <v>60000000</v>
      </c>
      <c r="L20" s="33">
        <f t="shared" si="1"/>
        <v>60000000</v>
      </c>
    </row>
    <row r="21" spans="2:12" x14ac:dyDescent="0.25">
      <c r="B21" s="35" t="s">
        <v>25</v>
      </c>
      <c r="C21" s="36" t="s">
        <v>33</v>
      </c>
      <c r="D21" s="37"/>
      <c r="E21" s="37"/>
      <c r="F21" s="28"/>
      <c r="G21" s="27"/>
      <c r="H21" s="32"/>
      <c r="I21" s="32"/>
      <c r="J21" s="27"/>
      <c r="K21" s="32"/>
      <c r="L21" s="32"/>
    </row>
    <row r="22" spans="2:12" x14ac:dyDescent="0.25">
      <c r="B22" s="21"/>
      <c r="C22" s="17" t="s">
        <v>34</v>
      </c>
      <c r="D22" s="19" t="s">
        <v>24</v>
      </c>
      <c r="E22" s="19"/>
      <c r="F22" s="22"/>
      <c r="G22" s="30">
        <f>+'[1]Tabel Lampiran 4'!H27</f>
        <v>45400000</v>
      </c>
      <c r="H22" s="23"/>
      <c r="I22" s="23"/>
      <c r="J22" s="19"/>
      <c r="K22" s="23"/>
      <c r="L22" s="23"/>
    </row>
    <row r="23" spans="2:12" x14ac:dyDescent="0.25">
      <c r="B23" s="24"/>
      <c r="C23" s="25" t="s">
        <v>22</v>
      </c>
      <c r="D23" s="27" t="s">
        <v>35</v>
      </c>
      <c r="F23" s="28"/>
      <c r="G23" s="27">
        <v>0</v>
      </c>
      <c r="H23" s="38">
        <f>+'[1]Tabel Lampiran 7'!F25</f>
        <v>12000000</v>
      </c>
      <c r="I23" s="38">
        <f>+'[1]Tabel Lampiran 7'!G25</f>
        <v>12000000</v>
      </c>
      <c r="J23" s="38">
        <f>+'[1]Tabel Lampiran 7'!H25</f>
        <v>12000000</v>
      </c>
      <c r="K23" s="38">
        <f>+'[1]Tabel Lampiran 7'!I25</f>
        <v>12000000</v>
      </c>
      <c r="L23" s="38">
        <f>+'[1]Tabel Lampiran 7'!J25</f>
        <v>12000000</v>
      </c>
    </row>
    <row r="24" spans="2:12" x14ac:dyDescent="0.25">
      <c r="B24" s="21"/>
      <c r="C24" s="17" t="s">
        <v>27</v>
      </c>
      <c r="D24" s="19" t="s">
        <v>36</v>
      </c>
      <c r="E24" s="19"/>
      <c r="F24" s="22"/>
      <c r="G24" s="19">
        <v>0</v>
      </c>
      <c r="H24" s="33">
        <f>+'[1]Tabel Lampiran 7'!F26</f>
        <v>18000000</v>
      </c>
      <c r="I24" s="33">
        <f>+'[1]Tabel Lampiran 7'!G26</f>
        <v>18000000</v>
      </c>
      <c r="J24" s="33">
        <f>+'[1]Tabel Lampiran 7'!H26</f>
        <v>18000000</v>
      </c>
      <c r="K24" s="33">
        <f>+'[1]Tabel Lampiran 7'!I26</f>
        <v>18000000</v>
      </c>
      <c r="L24" s="33">
        <f>+'[1]Tabel Lampiran 7'!J26</f>
        <v>18000000</v>
      </c>
    </row>
    <row r="25" spans="2:12" x14ac:dyDescent="0.25">
      <c r="B25" s="24"/>
      <c r="C25" s="25" t="s">
        <v>29</v>
      </c>
      <c r="D25" s="39" t="s">
        <v>37</v>
      </c>
      <c r="F25" s="28"/>
      <c r="G25" s="27">
        <v>0</v>
      </c>
      <c r="H25" s="38">
        <f>+'[1]Tabel Lampiran 7'!F17</f>
        <v>6838999.9999999991</v>
      </c>
      <c r="I25" s="38">
        <f>+'[1]Tabel Lampiran 7'!G17</f>
        <v>6838999.9999999991</v>
      </c>
      <c r="J25" s="38">
        <f>+'[1]Tabel Lampiran 7'!H17</f>
        <v>6838999.9999999991</v>
      </c>
      <c r="K25" s="38">
        <f>+'[1]Tabel Lampiran 7'!I17</f>
        <v>6838999.9999999991</v>
      </c>
      <c r="L25" s="38">
        <f>+'[1]Tabel Lampiran 7'!J17</f>
        <v>6838999.9999999991</v>
      </c>
    </row>
    <row r="26" spans="2:12" x14ac:dyDescent="0.25">
      <c r="B26" s="21"/>
      <c r="C26" s="17" t="s">
        <v>38</v>
      </c>
      <c r="D26" s="40" t="s">
        <v>39</v>
      </c>
      <c r="E26" s="19"/>
      <c r="F26" s="22"/>
      <c r="G26" s="19">
        <v>0</v>
      </c>
      <c r="H26" s="33">
        <f>+'[1]Tabel Lampiran 7'!F18</f>
        <v>3419500</v>
      </c>
      <c r="I26" s="33">
        <f>+'[1]Tabel Lampiran 7'!G18</f>
        <v>2735600</v>
      </c>
      <c r="J26" s="33">
        <f>+'[1]Tabel Lampiran 7'!H18</f>
        <v>2051699.9999999998</v>
      </c>
      <c r="K26" s="33">
        <f>+'[1]Tabel Lampiran 7'!I18</f>
        <v>1367799.9999999998</v>
      </c>
      <c r="L26" s="33">
        <f>+'[1]Tabel Lampiran 7'!J18</f>
        <v>683899.99999999977</v>
      </c>
    </row>
    <row r="27" spans="2:12" x14ac:dyDescent="0.25">
      <c r="B27" s="24"/>
      <c r="C27" s="25" t="s">
        <v>40</v>
      </c>
      <c r="D27" s="39" t="s">
        <v>41</v>
      </c>
      <c r="F27" s="28"/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</row>
    <row r="28" spans="2:12" x14ac:dyDescent="0.25">
      <c r="B28" s="21"/>
      <c r="C28" s="17" t="s">
        <v>42</v>
      </c>
      <c r="D28" s="40" t="s">
        <v>43</v>
      </c>
      <c r="E28" s="19"/>
      <c r="F28" s="22"/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</row>
    <row r="29" spans="2:12" x14ac:dyDescent="0.25">
      <c r="B29" s="24"/>
      <c r="C29" s="25" t="s">
        <v>44</v>
      </c>
      <c r="D29" s="39"/>
      <c r="F29" s="28"/>
      <c r="G29" s="33">
        <f>SUM(G22:G28)</f>
        <v>45400000</v>
      </c>
      <c r="H29" s="33">
        <f t="shared" ref="H29:L29" si="2">SUM(H22:H28)</f>
        <v>40258500</v>
      </c>
      <c r="I29" s="33">
        <f t="shared" si="2"/>
        <v>39574600</v>
      </c>
      <c r="J29" s="33">
        <f t="shared" si="2"/>
        <v>38890700</v>
      </c>
      <c r="K29" s="33">
        <f t="shared" si="2"/>
        <v>38206800</v>
      </c>
      <c r="L29" s="33">
        <f t="shared" si="2"/>
        <v>37522900</v>
      </c>
    </row>
    <row r="30" spans="2:12" x14ac:dyDescent="0.25">
      <c r="B30" s="21"/>
      <c r="C30" s="17" t="s">
        <v>45</v>
      </c>
      <c r="D30" s="18"/>
      <c r="E30" s="19"/>
      <c r="F30" s="22"/>
      <c r="G30" s="30">
        <f>+G29</f>
        <v>45400000</v>
      </c>
      <c r="H30" s="33">
        <f>+H23+H24</f>
        <v>30000000</v>
      </c>
      <c r="I30" s="33">
        <f t="shared" ref="I30:L30" si="3">+I23+I24</f>
        <v>30000000</v>
      </c>
      <c r="J30" s="33">
        <f t="shared" si="3"/>
        <v>30000000</v>
      </c>
      <c r="K30" s="33">
        <f t="shared" si="3"/>
        <v>30000000</v>
      </c>
      <c r="L30" s="33">
        <f t="shared" si="3"/>
        <v>30000000</v>
      </c>
    </row>
    <row r="31" spans="2:12" x14ac:dyDescent="0.25">
      <c r="B31" s="21"/>
      <c r="C31" s="42" t="s">
        <v>46</v>
      </c>
      <c r="D31" s="19"/>
      <c r="F31" s="22"/>
      <c r="G31" s="19"/>
      <c r="H31" s="23"/>
      <c r="I31" s="23"/>
      <c r="J31" s="19"/>
      <c r="K31" s="23"/>
      <c r="L31" s="23"/>
    </row>
    <row r="32" spans="2:12" x14ac:dyDescent="0.25">
      <c r="B32" s="43" t="s">
        <v>47</v>
      </c>
      <c r="C32" s="44" t="s">
        <v>48</v>
      </c>
      <c r="D32" s="45"/>
      <c r="E32" s="45"/>
      <c r="F32" s="22"/>
      <c r="G32" s="33">
        <f>+G19-G29</f>
        <v>-9135000</v>
      </c>
      <c r="H32" s="33">
        <f t="shared" ref="H32:L33" si="4">+H19-H29</f>
        <v>19741500</v>
      </c>
      <c r="I32" s="33">
        <f t="shared" si="4"/>
        <v>20425400</v>
      </c>
      <c r="J32" s="33">
        <f t="shared" si="4"/>
        <v>21109300</v>
      </c>
      <c r="K32" s="33">
        <f t="shared" si="4"/>
        <v>21793200</v>
      </c>
      <c r="L32" s="33">
        <f t="shared" si="4"/>
        <v>22477100</v>
      </c>
    </row>
    <row r="33" spans="2:12" x14ac:dyDescent="0.25">
      <c r="B33" s="46"/>
      <c r="C33" s="17" t="s">
        <v>49</v>
      </c>
      <c r="D33" s="19"/>
      <c r="E33" s="19"/>
      <c r="F33" s="22"/>
      <c r="G33" s="30">
        <f>+G20-G30</f>
        <v>-45400000</v>
      </c>
      <c r="H33" s="33">
        <f>+H20-H30</f>
        <v>30000000</v>
      </c>
      <c r="I33" s="33">
        <f t="shared" si="4"/>
        <v>30000000</v>
      </c>
      <c r="J33" s="33">
        <f t="shared" si="4"/>
        <v>30000000</v>
      </c>
      <c r="K33" s="33">
        <f t="shared" si="4"/>
        <v>30000000</v>
      </c>
      <c r="L33" s="33">
        <f t="shared" si="4"/>
        <v>30000000</v>
      </c>
    </row>
    <row r="34" spans="2:12" x14ac:dyDescent="0.25">
      <c r="B34" s="46"/>
      <c r="C34" s="17" t="s">
        <v>50</v>
      </c>
      <c r="D34" s="19"/>
      <c r="E34" s="19"/>
      <c r="F34" s="22"/>
      <c r="G34" s="47">
        <f>1/(1+0.1)^0</f>
        <v>1</v>
      </c>
      <c r="H34" s="47">
        <f>1/(1+0.1)^1</f>
        <v>0.90909090909090906</v>
      </c>
      <c r="I34" s="47">
        <f>1/(1+0.1)^2</f>
        <v>0.82644628099173545</v>
      </c>
      <c r="J34" s="47">
        <f>1/(1+0.1)^3</f>
        <v>0.75131480090157754</v>
      </c>
      <c r="K34" s="47">
        <f>1/(1+0.1)^4</f>
        <v>0.68301345536507052</v>
      </c>
      <c r="L34" s="47">
        <f>1/(1+0.1)^5</f>
        <v>0.62092132305915493</v>
      </c>
    </row>
    <row r="35" spans="2:12" x14ac:dyDescent="0.25">
      <c r="B35" s="46"/>
      <c r="C35" s="17" t="s">
        <v>51</v>
      </c>
      <c r="D35" s="19"/>
      <c r="E35" s="19"/>
      <c r="F35" s="22"/>
      <c r="G35" s="33">
        <f>+G34*G33</f>
        <v>-45400000</v>
      </c>
      <c r="H35" s="33">
        <f t="shared" ref="H35:L35" si="5">+H34*H33</f>
        <v>27272727.272727273</v>
      </c>
      <c r="I35" s="33">
        <f t="shared" si="5"/>
        <v>24793388.429752063</v>
      </c>
      <c r="J35" s="33">
        <f t="shared" si="5"/>
        <v>22539444.027047325</v>
      </c>
      <c r="K35" s="33">
        <f t="shared" si="5"/>
        <v>20490403.660952117</v>
      </c>
      <c r="L35" s="33">
        <f t="shared" si="5"/>
        <v>18627639.691774648</v>
      </c>
    </row>
    <row r="36" spans="2:12" x14ac:dyDescent="0.25">
      <c r="B36" s="43" t="s">
        <v>52</v>
      </c>
      <c r="C36" s="44" t="s">
        <v>53</v>
      </c>
      <c r="D36" s="45"/>
      <c r="E36" s="45"/>
      <c r="F36" s="22"/>
      <c r="G36" s="30">
        <f>+G35</f>
        <v>-45400000</v>
      </c>
      <c r="H36" s="33">
        <f>+G36+H35</f>
        <v>-18127272.727272727</v>
      </c>
      <c r="I36" s="33">
        <f>+H36+I35</f>
        <v>6666115.7024793364</v>
      </c>
      <c r="J36" s="33">
        <f t="shared" ref="J36:L36" si="6">+I36+J35</f>
        <v>29205559.729526661</v>
      </c>
      <c r="K36" s="33">
        <f t="shared" si="6"/>
        <v>49695963.390478775</v>
      </c>
      <c r="L36" s="33">
        <f t="shared" si="6"/>
        <v>68323603.082253426</v>
      </c>
    </row>
    <row r="37" spans="2:12" x14ac:dyDescent="0.25">
      <c r="B37" s="48"/>
      <c r="C37" s="12"/>
      <c r="D37" s="12"/>
      <c r="E37" s="12"/>
      <c r="F37" s="13"/>
      <c r="G37" s="49"/>
      <c r="H37" s="29"/>
      <c r="I37" s="29"/>
      <c r="J37" s="29"/>
      <c r="K37" s="29"/>
      <c r="L37" s="29"/>
    </row>
    <row r="38" spans="2:12" x14ac:dyDescent="0.25">
      <c r="B38" s="50" t="s">
        <v>54</v>
      </c>
      <c r="C38" s="51"/>
      <c r="D38" s="51"/>
      <c r="E38" s="51"/>
      <c r="F38" s="52"/>
      <c r="G38" s="53"/>
      <c r="H38" s="29"/>
      <c r="I38" s="29"/>
      <c r="J38" s="29"/>
      <c r="K38" s="29"/>
      <c r="L38" s="29"/>
    </row>
    <row r="39" spans="2:12" x14ac:dyDescent="0.25">
      <c r="B39" s="54" t="s">
        <v>20</v>
      </c>
      <c r="C39" s="27" t="s">
        <v>55</v>
      </c>
      <c r="D39" s="27"/>
      <c r="E39" s="19"/>
      <c r="F39" s="28"/>
      <c r="G39" s="33">
        <f>+L36</f>
        <v>68323603.082253426</v>
      </c>
      <c r="H39" s="27"/>
      <c r="I39" s="27"/>
      <c r="J39" s="27"/>
      <c r="K39" s="27"/>
      <c r="L39" s="27"/>
    </row>
    <row r="40" spans="2:12" x14ac:dyDescent="0.25">
      <c r="B40" s="21" t="s">
        <v>22</v>
      </c>
      <c r="C40" s="55" t="s">
        <v>56</v>
      </c>
      <c r="D40" s="19"/>
      <c r="E40" s="19"/>
      <c r="F40" s="22"/>
      <c r="G40" s="56">
        <f>IRR(G33:L33,0.1)</f>
        <v>0.59722560500325472</v>
      </c>
      <c r="H40" s="27"/>
      <c r="I40" s="27"/>
      <c r="J40" s="27"/>
      <c r="K40" s="27"/>
      <c r="L40" s="27"/>
    </row>
    <row r="41" spans="2:12" x14ac:dyDescent="0.25">
      <c r="B41" s="24" t="s">
        <v>27</v>
      </c>
      <c r="C41" s="27" t="s">
        <v>57</v>
      </c>
      <c r="D41" s="27"/>
      <c r="E41" s="19"/>
      <c r="F41" s="28"/>
      <c r="G41" s="47">
        <f>SUM(G19:L19)/SUM(G29:L29)</f>
        <v>1.4019599463839385</v>
      </c>
      <c r="H41" s="27"/>
      <c r="I41" s="27"/>
      <c r="J41" s="27"/>
      <c r="K41" s="27"/>
      <c r="L41" s="27"/>
    </row>
    <row r="42" spans="2:12" x14ac:dyDescent="0.25">
      <c r="B42" s="21" t="s">
        <v>29</v>
      </c>
      <c r="C42" s="19" t="s">
        <v>58</v>
      </c>
      <c r="D42" s="19"/>
      <c r="E42" s="19"/>
      <c r="F42" s="22"/>
      <c r="G42" s="23">
        <v>5</v>
      </c>
      <c r="H42" s="27"/>
      <c r="I42" s="27"/>
      <c r="J42" s="27"/>
      <c r="K42" s="27"/>
      <c r="L42" s="27"/>
    </row>
    <row r="43" spans="2:12" x14ac:dyDescent="0.25">
      <c r="C43" s="39" t="s">
        <v>2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2025-10-30T17:24:52Z</dcterms:created>
  <dcterms:modified xsi:type="dcterms:W3CDTF">2025-10-30T17:25:19Z</dcterms:modified>
</cp:coreProperties>
</file>