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pembibitan ikan nila\"/>
    </mc:Choice>
  </mc:AlternateContent>
  <xr:revisionPtr revIDLastSave="0" documentId="8_{45FB9E41-0D92-46D3-9C13-664768800C7F}" xr6:coauthVersionLast="47" xr6:coauthVersionMax="47" xr10:uidLastSave="{00000000-0000-0000-0000-000000000000}"/>
  <bookViews>
    <workbookView xWindow="-110" yWindow="-110" windowWidth="19420" windowHeight="11500" xr2:uid="{F60234E5-5DD2-4F11-8F5E-78FE350C0E4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1" l="1"/>
  <c r="K33" i="1"/>
  <c r="J33" i="1"/>
  <c r="I33" i="1"/>
  <c r="H33" i="1"/>
  <c r="G33" i="1"/>
  <c r="K28" i="1"/>
  <c r="J28" i="1"/>
  <c r="J31" i="1" s="1"/>
  <c r="I28" i="1"/>
  <c r="I31" i="1" s="1"/>
  <c r="H28" i="1"/>
  <c r="H31" i="1" s="1"/>
  <c r="L25" i="1"/>
  <c r="K25" i="1"/>
  <c r="J25" i="1"/>
  <c r="I25" i="1"/>
  <c r="H25" i="1"/>
  <c r="L24" i="1"/>
  <c r="K24" i="1"/>
  <c r="J24" i="1"/>
  <c r="I24" i="1"/>
  <c r="H24" i="1"/>
  <c r="L23" i="1"/>
  <c r="L29" i="1" s="1"/>
  <c r="K23" i="1"/>
  <c r="J23" i="1"/>
  <c r="I23" i="1"/>
  <c r="H23" i="1"/>
  <c r="L22" i="1"/>
  <c r="K22" i="1"/>
  <c r="K29" i="1" s="1"/>
  <c r="J22" i="1"/>
  <c r="J29" i="1" s="1"/>
  <c r="I22" i="1"/>
  <c r="I29" i="1" s="1"/>
  <c r="H22" i="1"/>
  <c r="H29" i="1" s="1"/>
  <c r="G21" i="1"/>
  <c r="G28" i="1" s="1"/>
  <c r="G29" i="1" s="1"/>
  <c r="G32" i="1" s="1"/>
  <c r="L19" i="1"/>
  <c r="L18" i="1"/>
  <c r="J18" i="1"/>
  <c r="J19" i="1" s="1"/>
  <c r="J32" i="1" s="1"/>
  <c r="I18" i="1"/>
  <c r="I19" i="1" s="1"/>
  <c r="I32" i="1" s="1"/>
  <c r="H18" i="1"/>
  <c r="H19" i="1" s="1"/>
  <c r="H32" i="1" s="1"/>
  <c r="G16" i="1"/>
  <c r="G15" i="1"/>
  <c r="G13" i="1"/>
  <c r="G18" i="1" s="1"/>
  <c r="G12" i="1"/>
  <c r="L10" i="1"/>
  <c r="K10" i="1"/>
  <c r="K18" i="1" s="1"/>
  <c r="J10" i="1"/>
  <c r="I10" i="1"/>
  <c r="H10" i="1"/>
  <c r="G34" i="1" l="1"/>
  <c r="G35" i="1" s="1"/>
  <c r="H34" i="1"/>
  <c r="I34" i="1"/>
  <c r="L32" i="1"/>
  <c r="L34" i="1" s="1"/>
  <c r="K31" i="1"/>
  <c r="K19" i="1"/>
  <c r="K32" i="1" s="1"/>
  <c r="K34" i="1" s="1"/>
  <c r="G40" i="1"/>
  <c r="G31" i="1"/>
  <c r="J34" i="1"/>
  <c r="L28" i="1"/>
  <c r="L31" i="1" s="1"/>
  <c r="H35" i="1" l="1"/>
  <c r="I35" i="1" s="1"/>
  <c r="J35" i="1" s="1"/>
  <c r="K35" i="1" s="1"/>
  <c r="L35" i="1" s="1"/>
  <c r="G38" i="1" s="1"/>
  <c r="G39" i="1"/>
</calcChain>
</file>

<file path=xl/sharedStrings.xml><?xml version="1.0" encoding="utf-8"?>
<sst xmlns="http://schemas.openxmlformats.org/spreadsheetml/2006/main" count="76" uniqueCount="58">
  <si>
    <t>Tabel Lampiran 8</t>
  </si>
  <si>
    <t>PERKIRAAN ARUS KAS</t>
  </si>
  <si>
    <t xml:space="preserve"> </t>
  </si>
  <si>
    <t>SEKTOR EKONOMI</t>
  </si>
  <si>
    <t>:</t>
  </si>
  <si>
    <t>Perikanan</t>
  </si>
  <si>
    <t>JENIS USAHA</t>
  </si>
  <si>
    <t>Pembibitan Ikan Nila</t>
  </si>
  <si>
    <t>20 ekor indukan ikan nila</t>
  </si>
  <si>
    <t>NO.</t>
  </si>
  <si>
    <t>URAIAN</t>
  </si>
  <si>
    <t>TAHUN 0</t>
  </si>
  <si>
    <t>TAHUN I</t>
  </si>
  <si>
    <t>TAHUN II</t>
  </si>
  <si>
    <t>TAHUN III</t>
  </si>
  <si>
    <t>TAHUN IV</t>
  </si>
  <si>
    <t>TAHUN V</t>
  </si>
  <si>
    <t>1.</t>
  </si>
  <si>
    <t>Arus Masuk :</t>
  </si>
  <si>
    <t>a.</t>
  </si>
  <si>
    <t>Penerimaan penjualan</t>
  </si>
  <si>
    <t>b.</t>
  </si>
  <si>
    <t>Kredit :</t>
  </si>
  <si>
    <t>Investasi</t>
  </si>
  <si>
    <t>2.</t>
  </si>
  <si>
    <t>Modal Kerja</t>
  </si>
  <si>
    <t>c.</t>
  </si>
  <si>
    <t>Modal Sendiri :</t>
  </si>
  <si>
    <t>d.</t>
  </si>
  <si>
    <t>Nilai Sisa</t>
  </si>
  <si>
    <t>Total Arus Masuk</t>
  </si>
  <si>
    <t>Arus Masuk Untuk Menghitung IRR</t>
  </si>
  <si>
    <t>Arus Keluar</t>
  </si>
  <si>
    <t>a</t>
  </si>
  <si>
    <t>Biaya Variabel</t>
  </si>
  <si>
    <t>Biaya Tetap</t>
  </si>
  <si>
    <t>Angsuran Pokok (Investasi + Modal Kerja)</t>
  </si>
  <si>
    <t>e.</t>
  </si>
  <si>
    <t>Bunga (Investasi + Modal Kerja)</t>
  </si>
  <si>
    <t>f.</t>
  </si>
  <si>
    <t>Promosi</t>
  </si>
  <si>
    <t>g.</t>
  </si>
  <si>
    <t>Distribusi</t>
  </si>
  <si>
    <t>Total Arus Keluar</t>
  </si>
  <si>
    <t>Arus Keluar Untuk Menghitung IRR</t>
  </si>
  <si>
    <t>(Tidak termasuk Angsuran pokok dan bunga)</t>
  </si>
  <si>
    <t>3.</t>
  </si>
  <si>
    <t>Cash Flow</t>
  </si>
  <si>
    <t>Cash Flow untuk menghitung IRR</t>
  </si>
  <si>
    <t>Discount Factor</t>
  </si>
  <si>
    <t>Present Value</t>
  </si>
  <si>
    <t>4.</t>
  </si>
  <si>
    <t>Cummulative</t>
  </si>
  <si>
    <t>KELAYAKAN USAHA</t>
  </si>
  <si>
    <t>Net Present Value (Rupiah)</t>
  </si>
  <si>
    <t>IRR</t>
  </si>
  <si>
    <t>Net B/C</t>
  </si>
  <si>
    <t>Pay Back Period/PBP (Tahun)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</si>
</sst>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6" xfId="0" quotePrefix="1" applyFont="1" applyBorder="1"/>
    <xf numFmtId="0" fontId="2" fillId="0" borderId="7" xfId="0" quotePrefix="1" applyFont="1" applyBorder="1"/>
    <xf numFmtId="0" fontId="2" fillId="0" borderId="7" xfId="0" applyFont="1" applyBorder="1"/>
    <xf numFmtId="0" fontId="0" fillId="0" borderId="8" xfId="0" applyBorder="1"/>
    <xf numFmtId="0" fontId="0" fillId="0" borderId="7" xfId="0" applyBorder="1"/>
    <xf numFmtId="0" fontId="0" fillId="0" borderId="5" xfId="0" applyBorder="1"/>
    <xf numFmtId="0" fontId="0" fillId="0" borderId="5" xfId="0" quotePrefix="1" applyBorder="1" applyAlignment="1">
      <alignment horizontal="center"/>
    </xf>
    <xf numFmtId="0" fontId="0" fillId="0" borderId="2" xfId="0" applyBorder="1"/>
    <xf numFmtId="0" fontId="0" fillId="0" borderId="3" xfId="0" quotePrefix="1" applyBorder="1"/>
    <xf numFmtId="0" fontId="0" fillId="0" borderId="3" xfId="0" applyBorder="1"/>
    <xf numFmtId="41" fontId="0" fillId="0" borderId="5" xfId="0" applyNumberFormat="1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0" xfId="0" quotePrefix="1"/>
    <xf numFmtId="0" fontId="0" fillId="0" borderId="11" xfId="0" applyBorder="1"/>
    <xf numFmtId="41" fontId="0" fillId="0" borderId="0" xfId="0" applyNumberFormat="1"/>
    <xf numFmtId="41" fontId="0" fillId="0" borderId="3" xfId="0" applyNumberFormat="1" applyBorder="1"/>
    <xf numFmtId="0" fontId="0" fillId="0" borderId="9" xfId="0" applyBorder="1"/>
    <xf numFmtId="41" fontId="0" fillId="0" borderId="1" xfId="0" applyNumberFormat="1" applyBorder="1"/>
    <xf numFmtId="41" fontId="0" fillId="0" borderId="1" xfId="1" applyFont="1" applyBorder="1"/>
    <xf numFmtId="0" fontId="2" fillId="0" borderId="9" xfId="0" quotePrefix="1" applyFont="1" applyBorder="1" applyAlignment="1">
      <alignment horizontal="center"/>
    </xf>
    <xf numFmtId="0" fontId="2" fillId="0" borderId="10" xfId="0" applyFont="1" applyBorder="1"/>
    <xf numFmtId="41" fontId="0" fillId="0" borderId="9" xfId="0" applyNumberFormat="1" applyBorder="1"/>
    <xf numFmtId="0" fontId="0" fillId="0" borderId="1" xfId="0" applyBorder="1" applyAlignment="1">
      <alignment horizontal="right"/>
    </xf>
    <xf numFmtId="0" fontId="0" fillId="0" borderId="2" xfId="0" quotePrefix="1" applyBorder="1"/>
    <xf numFmtId="0" fontId="2" fillId="0" borderId="1" xfId="0" quotePrefix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0" fillId="0" borderId="1" xfId="0" quotePrefix="1" applyBorder="1" applyAlignment="1">
      <alignment horizontal="center"/>
    </xf>
    <xf numFmtId="2" fontId="0" fillId="0" borderId="1" xfId="0" applyNumberFormat="1" applyBorder="1"/>
    <xf numFmtId="0" fontId="2" fillId="0" borderId="7" xfId="0" quotePrefix="1" applyFont="1" applyBorder="1" applyAlignment="1">
      <alignment horizontal="center"/>
    </xf>
    <xf numFmtId="41" fontId="0" fillId="0" borderId="7" xfId="0" applyNumberFormat="1" applyBorder="1"/>
    <xf numFmtId="0" fontId="2" fillId="0" borderId="12" xfId="0" quotePrefix="1" applyFont="1" applyBorder="1" applyAlignment="1">
      <alignment horizontal="left"/>
    </xf>
    <xf numFmtId="0" fontId="2" fillId="0" borderId="12" xfId="0" applyFont="1" applyBorder="1"/>
    <xf numFmtId="0" fontId="0" fillId="0" borderId="13" xfId="0" applyBorder="1"/>
    <xf numFmtId="41" fontId="0" fillId="0" borderId="12" xfId="0" applyNumberFormat="1" applyBorder="1"/>
    <xf numFmtId="0" fontId="0" fillId="0" borderId="9" xfId="0" quotePrefix="1" applyBorder="1" applyAlignment="1">
      <alignment horizontal="center"/>
    </xf>
    <xf numFmtId="0" fontId="0" fillId="0" borderId="3" xfId="0" applyBorder="1" applyAlignment="1">
      <alignment horizontal="left"/>
    </xf>
    <xf numFmtId="9" fontId="0" fillId="0" borderId="1" xfId="0" applyNumberForma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AppData/Local/Temp/21f5d08d-0560-4ba9-8888-abe43a362483_sipoin%20(1).zip.483/sipoin/005-Analisa%20keuangan%20-pembibitan%20ikan%20ni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 Lampiran 1"/>
      <sheetName val="Tabel Lampiran 2 "/>
      <sheetName val="Tabel Lampiran 3"/>
      <sheetName val="Tabel Lampiran 4"/>
      <sheetName val="Tabel Lampiran 5"/>
      <sheetName val="Tabel Lampiran 6"/>
      <sheetName val="Tabel Lampiran 7"/>
      <sheetName val="Tabel Lampiran 8"/>
    </sheetNames>
    <sheetDataSet>
      <sheetData sheetId="0"/>
      <sheetData sheetId="1"/>
      <sheetData sheetId="2"/>
      <sheetData sheetId="3">
        <row r="28">
          <cell r="H28">
            <v>14000000</v>
          </cell>
        </row>
      </sheetData>
      <sheetData sheetId="4"/>
      <sheetData sheetId="5">
        <row r="20">
          <cell r="I20">
            <v>12106500</v>
          </cell>
        </row>
      </sheetData>
      <sheetData sheetId="6">
        <row r="9">
          <cell r="F9" t="str">
            <v>TAHUN I</v>
          </cell>
        </row>
        <row r="12">
          <cell r="F12">
            <v>1210650</v>
          </cell>
        </row>
        <row r="17">
          <cell r="F17">
            <v>25542300</v>
          </cell>
          <cell r="G17">
            <v>25542300</v>
          </cell>
          <cell r="H17">
            <v>25542300</v>
          </cell>
          <cell r="I17">
            <v>25542300</v>
          </cell>
          <cell r="J17">
            <v>25542300</v>
          </cell>
        </row>
        <row r="25">
          <cell r="F25">
            <v>13490000</v>
          </cell>
          <cell r="G25">
            <v>13490000</v>
          </cell>
          <cell r="H25">
            <v>13490000</v>
          </cell>
          <cell r="I25">
            <v>13490000</v>
          </cell>
          <cell r="J25">
            <v>13490000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A30E5-BFEF-459D-AA5B-6B09DA2A2E41}">
  <dimension ref="B1:L41"/>
  <sheetViews>
    <sheetView tabSelected="1" workbookViewId="0">
      <selection activeCell="F13" sqref="F13"/>
    </sheetView>
  </sheetViews>
  <sheetFormatPr defaultRowHeight="14.5" x14ac:dyDescent="0.35"/>
  <cols>
    <col min="2" max="2" width="3.1796875" customWidth="1"/>
    <col min="6" max="6" width="25.54296875" customWidth="1"/>
    <col min="7" max="7" width="14.6328125" customWidth="1"/>
    <col min="8" max="8" width="14" customWidth="1"/>
    <col min="9" max="9" width="15.36328125" customWidth="1"/>
    <col min="10" max="10" width="14.6328125" customWidth="1"/>
    <col min="11" max="11" width="13.08984375" customWidth="1"/>
    <col min="12" max="12" width="12.453125" customWidth="1"/>
  </cols>
  <sheetData>
    <row r="1" spans="2:12" x14ac:dyDescent="0.35">
      <c r="B1" t="s">
        <v>0</v>
      </c>
    </row>
    <row r="2" spans="2:12" x14ac:dyDescent="0.35">
      <c r="B2" s="1" t="s">
        <v>1</v>
      </c>
      <c r="C2" s="1"/>
      <c r="D2" s="1"/>
      <c r="E2" s="1"/>
      <c r="F2" s="2" t="s">
        <v>2</v>
      </c>
    </row>
    <row r="3" spans="2:12" x14ac:dyDescent="0.35">
      <c r="B3" s="1" t="s">
        <v>3</v>
      </c>
      <c r="C3" s="1"/>
      <c r="D3" s="1"/>
      <c r="E3" s="1"/>
      <c r="F3" s="2" t="s">
        <v>4</v>
      </c>
      <c r="G3" t="s">
        <v>5</v>
      </c>
    </row>
    <row r="4" spans="2:12" x14ac:dyDescent="0.35">
      <c r="B4" t="s">
        <v>6</v>
      </c>
      <c r="D4" s="1"/>
      <c r="E4" s="1"/>
      <c r="F4" s="3" t="s">
        <v>4</v>
      </c>
      <c r="G4" t="s">
        <v>7</v>
      </c>
    </row>
    <row r="5" spans="2:12" x14ac:dyDescent="0.35">
      <c r="B5" s="1" t="s">
        <v>6</v>
      </c>
      <c r="C5" s="1"/>
      <c r="D5" s="1"/>
      <c r="E5" s="1"/>
      <c r="F5" s="2" t="s">
        <v>4</v>
      </c>
      <c r="G5" t="s">
        <v>8</v>
      </c>
    </row>
    <row r="7" spans="2:12" x14ac:dyDescent="0.35">
      <c r="B7" s="1" t="s">
        <v>1</v>
      </c>
      <c r="C7" s="1"/>
      <c r="D7" s="1"/>
      <c r="E7" s="1"/>
    </row>
    <row r="8" spans="2:12" x14ac:dyDescent="0.35">
      <c r="B8" s="4" t="s">
        <v>9</v>
      </c>
      <c r="C8" s="5" t="s">
        <v>10</v>
      </c>
      <c r="D8" s="6"/>
      <c r="E8" s="6"/>
      <c r="F8" s="7"/>
      <c r="G8" s="8" t="s">
        <v>11</v>
      </c>
      <c r="H8" s="4" t="s">
        <v>12</v>
      </c>
      <c r="I8" s="4" t="s">
        <v>13</v>
      </c>
      <c r="J8" s="8" t="s">
        <v>14</v>
      </c>
      <c r="K8" s="4" t="s">
        <v>15</v>
      </c>
      <c r="L8" s="4" t="s">
        <v>16</v>
      </c>
    </row>
    <row r="9" spans="2:12" x14ac:dyDescent="0.35">
      <c r="B9" s="9" t="s">
        <v>17</v>
      </c>
      <c r="C9" s="10" t="s">
        <v>18</v>
      </c>
      <c r="D9" s="11"/>
      <c r="E9" s="12"/>
      <c r="F9" s="13"/>
      <c r="G9" s="14"/>
      <c r="H9" s="15"/>
      <c r="I9" s="15"/>
      <c r="J9" s="14"/>
      <c r="K9" s="15"/>
      <c r="L9" s="15"/>
    </row>
    <row r="10" spans="2:12" x14ac:dyDescent="0.35">
      <c r="B10" s="16"/>
      <c r="C10" s="17" t="s">
        <v>19</v>
      </c>
      <c r="D10" s="18" t="s">
        <v>20</v>
      </c>
      <c r="E10" s="19"/>
      <c r="F10" s="13"/>
      <c r="G10" s="14">
        <v>0</v>
      </c>
      <c r="H10" s="20">
        <f>+'[1]Tabel Lampiran 7'!F22</f>
        <v>0</v>
      </c>
      <c r="I10" s="20">
        <f>+'[1]Tabel Lampiran 7'!G22</f>
        <v>0</v>
      </c>
      <c r="J10" s="20">
        <f>+'[1]Tabel Lampiran 7'!H22</f>
        <v>0</v>
      </c>
      <c r="K10" s="20">
        <f>+'[1]Tabel Lampiran 7'!I22</f>
        <v>0</v>
      </c>
      <c r="L10" s="20">
        <f>+'[1]Tabel Lampiran 7'!J22</f>
        <v>0</v>
      </c>
    </row>
    <row r="11" spans="2:12" x14ac:dyDescent="0.35">
      <c r="B11" s="21"/>
      <c r="C11" s="17" t="s">
        <v>21</v>
      </c>
      <c r="D11" s="19" t="s">
        <v>22</v>
      </c>
      <c r="E11" s="19"/>
      <c r="F11" s="22"/>
      <c r="G11" s="19"/>
      <c r="H11" s="23"/>
      <c r="I11" s="23"/>
      <c r="J11" s="19"/>
      <c r="K11" s="23"/>
      <c r="L11" s="23"/>
    </row>
    <row r="12" spans="2:12" x14ac:dyDescent="0.35">
      <c r="B12" s="24"/>
      <c r="C12" s="25"/>
      <c r="D12" s="26" t="s">
        <v>17</v>
      </c>
      <c r="E12" t="s">
        <v>23</v>
      </c>
      <c r="F12" s="27"/>
      <c r="G12" s="28">
        <f>+'[1]Tabel Lampiran 7'!F12</f>
        <v>1210650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</row>
    <row r="13" spans="2:12" x14ac:dyDescent="0.35">
      <c r="B13" s="21"/>
      <c r="C13" s="17"/>
      <c r="D13" s="18" t="s">
        <v>24</v>
      </c>
      <c r="E13" s="19" t="s">
        <v>25</v>
      </c>
      <c r="F13" s="22"/>
      <c r="G13" s="29" t="str">
        <f>+'[1]Tabel Lampiran 7'!F9</f>
        <v>TAHUN I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</row>
    <row r="14" spans="2:12" x14ac:dyDescent="0.35">
      <c r="B14" s="24"/>
      <c r="C14" s="25" t="s">
        <v>26</v>
      </c>
      <c r="D14" s="26" t="s">
        <v>27</v>
      </c>
      <c r="F14" s="27"/>
      <c r="H14" s="30"/>
      <c r="I14" s="30"/>
      <c r="K14" s="30"/>
      <c r="L14" s="30"/>
    </row>
    <row r="15" spans="2:12" x14ac:dyDescent="0.35">
      <c r="B15" s="21"/>
      <c r="C15" s="17"/>
      <c r="D15" s="18" t="s">
        <v>17</v>
      </c>
      <c r="E15" s="19" t="s">
        <v>23</v>
      </c>
      <c r="F15" s="22"/>
      <c r="G15" s="29">
        <f>+'[1]Tabel Lampiran 6'!I20</f>
        <v>12106500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</row>
    <row r="16" spans="2:12" x14ac:dyDescent="0.35">
      <c r="B16" s="21"/>
      <c r="C16" s="17"/>
      <c r="D16" s="18" t="s">
        <v>24</v>
      </c>
      <c r="E16" s="19" t="s">
        <v>25</v>
      </c>
      <c r="F16" s="22"/>
      <c r="G16" s="31">
        <f>+'[1]Tabel Lampiran 6'!I20</f>
        <v>12106500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</row>
    <row r="17" spans="2:12" x14ac:dyDescent="0.35">
      <c r="B17" s="24"/>
      <c r="C17" s="25" t="s">
        <v>28</v>
      </c>
      <c r="D17" s="26" t="s">
        <v>29</v>
      </c>
      <c r="F17" s="27"/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</row>
    <row r="18" spans="2:12" x14ac:dyDescent="0.35">
      <c r="B18" s="21"/>
      <c r="C18" s="17" t="s">
        <v>30</v>
      </c>
      <c r="D18" s="18"/>
      <c r="E18" s="19"/>
      <c r="F18" s="22"/>
      <c r="G18" s="32">
        <f>SUM(G10:G17)</f>
        <v>25423650</v>
      </c>
      <c r="H18" s="32">
        <f t="shared" ref="H18:L18" si="0">SUM(H10:H17)</f>
        <v>0</v>
      </c>
      <c r="I18" s="32">
        <f t="shared" si="0"/>
        <v>0</v>
      </c>
      <c r="J18" s="32">
        <f t="shared" si="0"/>
        <v>0</v>
      </c>
      <c r="K18" s="32">
        <f t="shared" si="0"/>
        <v>0</v>
      </c>
      <c r="L18" s="32">
        <f t="shared" si="0"/>
        <v>0</v>
      </c>
    </row>
    <row r="19" spans="2:12" x14ac:dyDescent="0.35">
      <c r="B19" s="21"/>
      <c r="C19" s="17" t="s">
        <v>31</v>
      </c>
      <c r="D19" s="18"/>
      <c r="E19" s="19"/>
      <c r="F19" s="22"/>
      <c r="G19" s="19">
        <v>0</v>
      </c>
      <c r="H19" s="31">
        <f>+H18</f>
        <v>0</v>
      </c>
      <c r="I19" s="31">
        <f t="shared" ref="I19:L19" si="1">+I18</f>
        <v>0</v>
      </c>
      <c r="J19" s="31">
        <f t="shared" si="1"/>
        <v>0</v>
      </c>
      <c r="K19" s="31">
        <f t="shared" si="1"/>
        <v>0</v>
      </c>
      <c r="L19" s="31">
        <f t="shared" si="1"/>
        <v>0</v>
      </c>
    </row>
    <row r="20" spans="2:12" x14ac:dyDescent="0.35">
      <c r="B20" s="33" t="s">
        <v>24</v>
      </c>
      <c r="C20" s="34" t="s">
        <v>32</v>
      </c>
      <c r="D20" s="1"/>
      <c r="E20" s="1"/>
      <c r="F20" s="27"/>
      <c r="H20" s="30"/>
      <c r="I20" s="30"/>
      <c r="K20" s="30"/>
      <c r="L20" s="30"/>
    </row>
    <row r="21" spans="2:12" x14ac:dyDescent="0.35">
      <c r="B21" s="21"/>
      <c r="C21" s="17" t="s">
        <v>33</v>
      </c>
      <c r="D21" s="19" t="s">
        <v>23</v>
      </c>
      <c r="E21" s="19"/>
      <c r="F21" s="22"/>
      <c r="G21" s="29">
        <f>+'[1]Tabel Lampiran 4'!H28</f>
        <v>14000000</v>
      </c>
      <c r="H21" s="23"/>
      <c r="I21" s="23"/>
      <c r="J21" s="19"/>
      <c r="K21" s="23"/>
      <c r="L21" s="23"/>
    </row>
    <row r="22" spans="2:12" x14ac:dyDescent="0.35">
      <c r="B22" s="24"/>
      <c r="C22" s="25" t="s">
        <v>21</v>
      </c>
      <c r="D22" t="s">
        <v>34</v>
      </c>
      <c r="F22" s="27"/>
      <c r="G22">
        <v>0</v>
      </c>
      <c r="H22" s="35">
        <f>+'[1]Tabel Lampiran 7'!F24</f>
        <v>0</v>
      </c>
      <c r="I22" s="35">
        <f>+'[1]Tabel Lampiran 7'!G24</f>
        <v>0</v>
      </c>
      <c r="J22" s="35">
        <f>+'[1]Tabel Lampiran 7'!H24</f>
        <v>0</v>
      </c>
      <c r="K22" s="35">
        <f>+'[1]Tabel Lampiran 7'!I24</f>
        <v>0</v>
      </c>
      <c r="L22" s="35">
        <f>+'[1]Tabel Lampiran 7'!J24</f>
        <v>0</v>
      </c>
    </row>
    <row r="23" spans="2:12" x14ac:dyDescent="0.35">
      <c r="B23" s="21"/>
      <c r="C23" s="17" t="s">
        <v>26</v>
      </c>
      <c r="D23" s="19" t="s">
        <v>35</v>
      </c>
      <c r="E23" s="19"/>
      <c r="F23" s="22"/>
      <c r="G23" s="19">
        <v>0</v>
      </c>
      <c r="H23" s="31">
        <f>+'[1]Tabel Lampiran 7'!F25</f>
        <v>13490000</v>
      </c>
      <c r="I23" s="31">
        <f>+'[1]Tabel Lampiran 7'!G25</f>
        <v>13490000</v>
      </c>
      <c r="J23" s="31">
        <f>+'[1]Tabel Lampiran 7'!H25</f>
        <v>13490000</v>
      </c>
      <c r="K23" s="31">
        <f>+'[1]Tabel Lampiran 7'!I25</f>
        <v>13490000</v>
      </c>
      <c r="L23" s="31">
        <f>+'[1]Tabel Lampiran 7'!J25</f>
        <v>13490000</v>
      </c>
    </row>
    <row r="24" spans="2:12" x14ac:dyDescent="0.35">
      <c r="B24" s="24"/>
      <c r="C24" s="25" t="s">
        <v>28</v>
      </c>
      <c r="D24" t="s">
        <v>36</v>
      </c>
      <c r="F24" s="27"/>
      <c r="G24">
        <v>0</v>
      </c>
      <c r="H24" s="35">
        <f>+'[1]Tabel Lampiran 7'!F16</f>
        <v>0</v>
      </c>
      <c r="I24" s="35">
        <f>+'[1]Tabel Lampiran 7'!G16</f>
        <v>0</v>
      </c>
      <c r="J24" s="35">
        <f>+'[1]Tabel Lampiran 7'!H16</f>
        <v>0</v>
      </c>
      <c r="K24" s="35">
        <f>+'[1]Tabel Lampiran 7'!I16</f>
        <v>0</v>
      </c>
      <c r="L24" s="35">
        <f>+'[1]Tabel Lampiran 7'!J16</f>
        <v>0</v>
      </c>
    </row>
    <row r="25" spans="2:12" x14ac:dyDescent="0.35">
      <c r="B25" s="21"/>
      <c r="C25" s="17" t="s">
        <v>37</v>
      </c>
      <c r="D25" s="19" t="s">
        <v>38</v>
      </c>
      <c r="E25" s="19"/>
      <c r="F25" s="22"/>
      <c r="G25" s="19">
        <v>0</v>
      </c>
      <c r="H25" s="31">
        <f>+'[1]Tabel Lampiran 7'!F17</f>
        <v>25542300</v>
      </c>
      <c r="I25" s="31">
        <f>+'[1]Tabel Lampiran 7'!G17</f>
        <v>25542300</v>
      </c>
      <c r="J25" s="31">
        <f>+'[1]Tabel Lampiran 7'!H17</f>
        <v>25542300</v>
      </c>
      <c r="K25" s="31">
        <f>+'[1]Tabel Lampiran 7'!I17</f>
        <v>25542300</v>
      </c>
      <c r="L25" s="31">
        <f>+'[1]Tabel Lampiran 7'!J17</f>
        <v>25542300</v>
      </c>
    </row>
    <row r="26" spans="2:12" x14ac:dyDescent="0.35">
      <c r="B26" s="24"/>
      <c r="C26" s="25" t="s">
        <v>39</v>
      </c>
      <c r="D26" t="s">
        <v>40</v>
      </c>
      <c r="F26" s="27"/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</row>
    <row r="27" spans="2:12" x14ac:dyDescent="0.35">
      <c r="B27" s="21"/>
      <c r="C27" s="17" t="s">
        <v>41</v>
      </c>
      <c r="D27" s="19" t="s">
        <v>42</v>
      </c>
      <c r="E27" s="19"/>
      <c r="F27" s="22"/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</row>
    <row r="28" spans="2:12" x14ac:dyDescent="0.35">
      <c r="B28" s="24"/>
      <c r="C28" s="25" t="s">
        <v>43</v>
      </c>
      <c r="F28" s="27"/>
      <c r="G28" s="31">
        <f>SUM(G21:G27)</f>
        <v>14000000</v>
      </c>
      <c r="H28" s="31">
        <f t="shared" ref="H28:L28" si="2">SUM(H21:H27)</f>
        <v>39032300</v>
      </c>
      <c r="I28" s="31">
        <f t="shared" si="2"/>
        <v>39032300</v>
      </c>
      <c r="J28" s="31">
        <f t="shared" si="2"/>
        <v>39032300</v>
      </c>
      <c r="K28" s="31">
        <f t="shared" si="2"/>
        <v>39032300</v>
      </c>
      <c r="L28" s="31">
        <f t="shared" si="2"/>
        <v>39032300</v>
      </c>
    </row>
    <row r="29" spans="2:12" x14ac:dyDescent="0.35">
      <c r="B29" s="21"/>
      <c r="C29" s="17" t="s">
        <v>44</v>
      </c>
      <c r="D29" s="18"/>
      <c r="E29" s="19"/>
      <c r="F29" s="22"/>
      <c r="G29" s="29">
        <f>+G28</f>
        <v>14000000</v>
      </c>
      <c r="H29" s="31">
        <f>+H22+H23</f>
        <v>13490000</v>
      </c>
      <c r="I29" s="31">
        <f t="shared" ref="I29:L29" si="3">+I22+I23</f>
        <v>13490000</v>
      </c>
      <c r="J29" s="31">
        <f t="shared" si="3"/>
        <v>13490000</v>
      </c>
      <c r="K29" s="31">
        <f t="shared" si="3"/>
        <v>13490000</v>
      </c>
      <c r="L29" s="31">
        <f t="shared" si="3"/>
        <v>13490000</v>
      </c>
    </row>
    <row r="30" spans="2:12" x14ac:dyDescent="0.35">
      <c r="B30" s="21"/>
      <c r="C30" s="37" t="s">
        <v>45</v>
      </c>
      <c r="D30" s="19"/>
      <c r="F30" s="22"/>
      <c r="G30" s="19"/>
      <c r="H30" s="23"/>
      <c r="I30" s="23"/>
      <c r="J30" s="19"/>
      <c r="K30" s="23"/>
      <c r="L30" s="23"/>
    </row>
    <row r="31" spans="2:12" x14ac:dyDescent="0.35">
      <c r="B31" s="38" t="s">
        <v>46</v>
      </c>
      <c r="C31" s="39" t="s">
        <v>47</v>
      </c>
      <c r="D31" s="40"/>
      <c r="E31" s="40"/>
      <c r="F31" s="22"/>
      <c r="G31" s="31">
        <f>+G18-G28</f>
        <v>11423650</v>
      </c>
      <c r="H31" s="31">
        <f t="shared" ref="H31:L32" si="4">+H18-H28</f>
        <v>-39032300</v>
      </c>
      <c r="I31" s="31">
        <f t="shared" si="4"/>
        <v>-39032300</v>
      </c>
      <c r="J31" s="31">
        <f t="shared" si="4"/>
        <v>-39032300</v>
      </c>
      <c r="K31" s="31">
        <f t="shared" si="4"/>
        <v>-39032300</v>
      </c>
      <c r="L31" s="31">
        <f t="shared" si="4"/>
        <v>-39032300</v>
      </c>
    </row>
    <row r="32" spans="2:12" x14ac:dyDescent="0.35">
      <c r="B32" s="41"/>
      <c r="C32" s="17" t="s">
        <v>48</v>
      </c>
      <c r="D32" s="19"/>
      <c r="E32" s="19"/>
      <c r="F32" s="22"/>
      <c r="G32" s="29">
        <f>+G19-G29</f>
        <v>-14000000</v>
      </c>
      <c r="H32" s="31">
        <f>+H19-H29</f>
        <v>-13490000</v>
      </c>
      <c r="I32" s="31">
        <f t="shared" si="4"/>
        <v>-13490000</v>
      </c>
      <c r="J32" s="31">
        <f t="shared" si="4"/>
        <v>-13490000</v>
      </c>
      <c r="K32" s="31">
        <f t="shared" si="4"/>
        <v>-13490000</v>
      </c>
      <c r="L32" s="31">
        <f t="shared" si="4"/>
        <v>-13490000</v>
      </c>
    </row>
    <row r="33" spans="2:12" x14ac:dyDescent="0.35">
      <c r="B33" s="41"/>
      <c r="C33" s="17" t="s">
        <v>49</v>
      </c>
      <c r="D33" s="19"/>
      <c r="E33" s="19"/>
      <c r="F33" s="22"/>
      <c r="G33" s="42">
        <f>1/(1+0.1)^0</f>
        <v>1</v>
      </c>
      <c r="H33" s="42">
        <f>1/(1+0.1)^1</f>
        <v>0.90909090909090906</v>
      </c>
      <c r="I33" s="42">
        <f>1/(1+0.1)^2</f>
        <v>0.82644628099173545</v>
      </c>
      <c r="J33" s="42">
        <f>1/(1+0.1)^3</f>
        <v>0.75131480090157754</v>
      </c>
      <c r="K33" s="42">
        <f>1/(1+0.1)^4</f>
        <v>0.68301345536507052</v>
      </c>
      <c r="L33" s="42">
        <f>1/(1+0.1)^5</f>
        <v>0.62092132305915493</v>
      </c>
    </row>
    <row r="34" spans="2:12" x14ac:dyDescent="0.35">
      <c r="B34" s="41"/>
      <c r="C34" s="17" t="s">
        <v>50</v>
      </c>
      <c r="D34" s="19"/>
      <c r="E34" s="19"/>
      <c r="F34" s="22"/>
      <c r="G34" s="31">
        <f>+G33*G32</f>
        <v>-14000000</v>
      </c>
      <c r="H34" s="31">
        <f t="shared" ref="H34:L34" si="5">+H33*H32</f>
        <v>-12263636.363636363</v>
      </c>
      <c r="I34" s="31">
        <f t="shared" si="5"/>
        <v>-11148760.330578512</v>
      </c>
      <c r="J34" s="31">
        <f t="shared" si="5"/>
        <v>-10135236.664162282</v>
      </c>
      <c r="K34" s="31">
        <f t="shared" si="5"/>
        <v>-9213851.5128748007</v>
      </c>
      <c r="L34" s="31">
        <f t="shared" si="5"/>
        <v>-8376228.6480679996</v>
      </c>
    </row>
    <row r="35" spans="2:12" x14ac:dyDescent="0.35">
      <c r="B35" s="38" t="s">
        <v>51</v>
      </c>
      <c r="C35" s="39" t="s">
        <v>52</v>
      </c>
      <c r="D35" s="40"/>
      <c r="E35" s="40"/>
      <c r="F35" s="22"/>
      <c r="G35" s="29">
        <f>+G34</f>
        <v>-14000000</v>
      </c>
      <c r="H35" s="31">
        <f>+G35+H34</f>
        <v>-26263636.363636363</v>
      </c>
      <c r="I35" s="31">
        <f>+H35+I34</f>
        <v>-37412396.694214873</v>
      </c>
      <c r="J35" s="31">
        <f t="shared" ref="J35:L35" si="6">+I35+J34</f>
        <v>-47547633.358377159</v>
      </c>
      <c r="K35" s="31">
        <f t="shared" si="6"/>
        <v>-56761484.871251956</v>
      </c>
      <c r="L35" s="31">
        <f t="shared" si="6"/>
        <v>-65137713.519319952</v>
      </c>
    </row>
    <row r="36" spans="2:12" x14ac:dyDescent="0.35">
      <c r="B36" s="43"/>
      <c r="C36" s="12"/>
      <c r="D36" s="12"/>
      <c r="E36" s="12"/>
      <c r="F36" s="13"/>
      <c r="G36" s="44"/>
      <c r="H36" s="28"/>
      <c r="I36" s="28"/>
      <c r="J36" s="28"/>
      <c r="K36" s="28"/>
      <c r="L36" s="28"/>
    </row>
    <row r="37" spans="2:12" x14ac:dyDescent="0.35">
      <c r="B37" s="45" t="s">
        <v>53</v>
      </c>
      <c r="C37" s="46"/>
      <c r="D37" s="46"/>
      <c r="E37" s="46"/>
      <c r="F37" s="47"/>
      <c r="G37" s="48"/>
      <c r="H37" s="28"/>
      <c r="I37" s="28"/>
      <c r="J37" s="28"/>
      <c r="K37" s="28"/>
      <c r="L37" s="28"/>
    </row>
    <row r="38" spans="2:12" x14ac:dyDescent="0.35">
      <c r="B38" s="49" t="s">
        <v>19</v>
      </c>
      <c r="C38" t="s">
        <v>54</v>
      </c>
      <c r="E38" s="19"/>
      <c r="F38" s="27"/>
      <c r="G38" s="31">
        <f>+L35</f>
        <v>-65137713.519319952</v>
      </c>
    </row>
    <row r="39" spans="2:12" x14ac:dyDescent="0.35">
      <c r="B39" s="21" t="s">
        <v>21</v>
      </c>
      <c r="C39" s="50" t="s">
        <v>55</v>
      </c>
      <c r="D39" s="19"/>
      <c r="E39" s="19"/>
      <c r="F39" s="22"/>
      <c r="G39" s="51" t="e">
        <f>IRR(G32:L32,0.1)</f>
        <v>#NUM!</v>
      </c>
    </row>
    <row r="40" spans="2:12" x14ac:dyDescent="0.35">
      <c r="B40" s="24" t="s">
        <v>26</v>
      </c>
      <c r="C40" t="s">
        <v>56</v>
      </c>
      <c r="E40" s="19"/>
      <c r="F40" s="27"/>
      <c r="G40" s="42">
        <f>SUM(G18:L18)/SUM(G28:L28)</f>
        <v>0.12155033311579808</v>
      </c>
    </row>
    <row r="41" spans="2:12" x14ac:dyDescent="0.35">
      <c r="B41" s="21" t="s">
        <v>28</v>
      </c>
      <c r="C41" s="19" t="s">
        <v>57</v>
      </c>
      <c r="D41" s="19"/>
      <c r="E41" s="19"/>
      <c r="F41" s="22"/>
      <c r="G41" s="23">
        <v>3</v>
      </c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2025-10-30T04:45:13Z</dcterms:created>
  <dcterms:modified xsi:type="dcterms:W3CDTF">2025-10-30T04:46:36Z</dcterms:modified>
</cp:coreProperties>
</file>