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8_{DC05BE99-94CD-4D48-B5EA-0BAB93A6E387}" xr6:coauthVersionLast="37" xr6:coauthVersionMax="37" xr10:uidLastSave="{00000000-0000-0000-0000-000000000000}"/>
  <bookViews>
    <workbookView xWindow="0" yWindow="0" windowWidth="20490" windowHeight="7545" xr2:uid="{47656E76-5EDD-4609-91D9-7F307BCC820E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 s="1"/>
  <c r="I27" i="1" s="1"/>
  <c r="J27" i="1" s="1"/>
  <c r="F27" i="1"/>
  <c r="H26" i="1"/>
  <c r="I26" i="1" s="1"/>
  <c r="J26" i="1" s="1"/>
  <c r="G26" i="1"/>
  <c r="F26" i="1"/>
  <c r="F25" i="1"/>
  <c r="F23" i="1"/>
  <c r="F31" i="1" s="1"/>
  <c r="G18" i="1"/>
  <c r="G28" i="1" s="1"/>
  <c r="J15" i="1"/>
  <c r="I15" i="1"/>
  <c r="H15" i="1"/>
  <c r="G15" i="1"/>
  <c r="F15" i="1"/>
  <c r="F14" i="1"/>
  <c r="G13" i="1" s="1"/>
  <c r="F13" i="1"/>
  <c r="J12" i="1"/>
  <c r="J18" i="1" s="1"/>
  <c r="J28" i="1" s="1"/>
  <c r="I12" i="1"/>
  <c r="I18" i="1" s="1"/>
  <c r="I28" i="1" s="1"/>
  <c r="H12" i="1"/>
  <c r="H18" i="1" s="1"/>
  <c r="H28" i="1" s="1"/>
  <c r="G12" i="1"/>
  <c r="F12" i="1"/>
  <c r="F18" i="1" s="1"/>
  <c r="F28" i="1" s="1"/>
  <c r="F10" i="1"/>
  <c r="F11" i="1" s="1"/>
  <c r="H13" i="1" l="1"/>
  <c r="I13" i="1" s="1"/>
  <c r="J13" i="1" s="1"/>
  <c r="F29" i="1"/>
  <c r="F17" i="1"/>
  <c r="G11" i="1"/>
  <c r="G10" i="1"/>
  <c r="G14" i="1"/>
  <c r="H14" i="1" s="1"/>
  <c r="I14" i="1" s="1"/>
  <c r="J14" i="1" s="1"/>
  <c r="G25" i="1"/>
  <c r="F30" i="1"/>
  <c r="F32" i="1" s="1"/>
  <c r="G23" i="1"/>
  <c r="H23" i="1" l="1"/>
  <c r="G31" i="1"/>
  <c r="F33" i="1"/>
  <c r="G17" i="1"/>
  <c r="H11" i="1"/>
  <c r="H25" i="1"/>
  <c r="G29" i="1"/>
  <c r="G30" i="1" s="1"/>
  <c r="G32" i="1" s="1"/>
  <c r="G33" i="1" l="1"/>
  <c r="H29" i="1"/>
  <c r="H30" i="1" s="1"/>
  <c r="H32" i="1" s="1"/>
  <c r="I25" i="1"/>
  <c r="H17" i="1"/>
  <c r="I11" i="1"/>
  <c r="H10" i="1"/>
  <c r="I10" i="1" s="1"/>
  <c r="I23" i="1"/>
  <c r="H31" i="1"/>
  <c r="H33" i="1" l="1"/>
  <c r="J25" i="1"/>
  <c r="J29" i="1" s="1"/>
  <c r="I29" i="1"/>
  <c r="I30" i="1" s="1"/>
  <c r="I32" i="1" s="1"/>
  <c r="J11" i="1"/>
  <c r="J17" i="1" s="1"/>
  <c r="I17" i="1"/>
  <c r="I31" i="1"/>
  <c r="J23" i="1"/>
  <c r="I33" i="1" l="1"/>
  <c r="F35" i="1" s="1"/>
  <c r="J31" i="1"/>
  <c r="J30" i="1"/>
  <c r="J32" i="1" s="1"/>
  <c r="J33" i="1" s="1"/>
  <c r="J10" i="1"/>
  <c r="F34" i="1" l="1"/>
</calcChain>
</file>

<file path=xl/sharedStrings.xml><?xml version="1.0" encoding="utf-8"?>
<sst xmlns="http://schemas.openxmlformats.org/spreadsheetml/2006/main" count="71" uniqueCount="50">
  <si>
    <t>Tabel Lampiran 7</t>
  </si>
  <si>
    <t>PERKIRAAN RUGI/LABA</t>
  </si>
  <si>
    <t xml:space="preserve"> </t>
  </si>
  <si>
    <t>SEKTOR EKONOMI</t>
  </si>
  <si>
    <t>:</t>
  </si>
  <si>
    <t>Pariwisata</t>
  </si>
  <si>
    <t>JENIS USAHA</t>
  </si>
  <si>
    <t xml:space="preserve">Usaha Rumah Makan </t>
  </si>
  <si>
    <t>SKALA USAHA</t>
  </si>
  <si>
    <t>1.200 porsi/bulan</t>
  </si>
  <si>
    <t>JADWAL ANGSURAN KREDIT :</t>
  </si>
  <si>
    <t>NO.</t>
  </si>
  <si>
    <t>URAIAN</t>
  </si>
  <si>
    <t>TAHUN I</t>
  </si>
  <si>
    <t>TAHUN II</t>
  </si>
  <si>
    <t>TAHUN III</t>
  </si>
  <si>
    <t>TAHUN IV</t>
  </si>
  <si>
    <t>TAHUN V</t>
  </si>
  <si>
    <t>1.</t>
  </si>
  <si>
    <t>Saldo Kredit Modal Kerja</t>
  </si>
  <si>
    <t>a.</t>
  </si>
  <si>
    <t>Angsuran pokok</t>
  </si>
  <si>
    <t>b.</t>
  </si>
  <si>
    <t>Angsuran bunga</t>
  </si>
  <si>
    <t>2.</t>
  </si>
  <si>
    <t>Saldo Kredit Investasi</t>
  </si>
  <si>
    <t>Total angsuran :</t>
  </si>
  <si>
    <t>Pokok</t>
  </si>
  <si>
    <t>Bunga</t>
  </si>
  <si>
    <t>Penerimaan</t>
  </si>
  <si>
    <t>Total penerimaan</t>
  </si>
  <si>
    <t>Pengeluaran</t>
  </si>
  <si>
    <t>a</t>
  </si>
  <si>
    <t>Biaya Variabel</t>
  </si>
  <si>
    <t>Biaya Tetap</t>
  </si>
  <si>
    <t>c.</t>
  </si>
  <si>
    <t>Penyusutan</t>
  </si>
  <si>
    <t>e.</t>
  </si>
  <si>
    <t>Angsuran Bunga</t>
  </si>
  <si>
    <t>Total Pengeluaran</t>
  </si>
  <si>
    <t>3.</t>
  </si>
  <si>
    <t>Laba Kotor</t>
  </si>
  <si>
    <t>4.</t>
  </si>
  <si>
    <t>Pajak (0,5% dari omset)</t>
  </si>
  <si>
    <t>5.</t>
  </si>
  <si>
    <t>Laba Bersih</t>
  </si>
  <si>
    <t>6.</t>
  </si>
  <si>
    <t>Profit Marjin (%)</t>
  </si>
  <si>
    <t>Rata-rata laba bersih/tahun</t>
  </si>
  <si>
    <t>Rata-rata profit marjin/tahun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</si>
</sst>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_-;\-* #,##0_-;_-* &quot;-&quot;_-;_-@_-"/>
    <numFmt numFmtId="165" formatCode="_-* #,##0.00_-;\-* #,##0.00_-;_-* &quot;-&quot;_-;_-@_-"/>
    <numFmt numFmtId="166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0" fillId="0" borderId="2" xfId="0" applyBorder="1"/>
    <xf numFmtId="41" fontId="0" fillId="0" borderId="2" xfId="1" applyFont="1" applyBorder="1"/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quotePrefix="1" applyFont="1" applyFill="1" applyBorder="1" applyAlignment="1">
      <alignment horizontal="center"/>
    </xf>
    <xf numFmtId="0" fontId="0" fillId="0" borderId="9" xfId="0" quotePrefix="1" applyFont="1" applyFill="1" applyBorder="1"/>
    <xf numFmtId="0" fontId="0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8" xfId="0" applyBorder="1"/>
    <xf numFmtId="0" fontId="0" fillId="0" borderId="3" xfId="0" applyBorder="1"/>
    <xf numFmtId="164" fontId="0" fillId="0" borderId="4" xfId="0" applyNumberFormat="1" applyBorder="1"/>
    <xf numFmtId="0" fontId="0" fillId="0" borderId="12" xfId="0" quotePrefix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0" xfId="0" applyNumberFormat="1" applyBorder="1"/>
    <xf numFmtId="164" fontId="0" fillId="0" borderId="12" xfId="0" applyNumberFormat="1" applyBorder="1"/>
    <xf numFmtId="0" fontId="0" fillId="0" borderId="0" xfId="0" applyFill="1" applyBorder="1"/>
    <xf numFmtId="164" fontId="0" fillId="0" borderId="2" xfId="0" applyNumberFormat="1" applyBorder="1" applyAlignment="1">
      <alignment horizontal="center"/>
    </xf>
    <xf numFmtId="165" fontId="0" fillId="0" borderId="2" xfId="1" applyNumberFormat="1" applyFont="1" applyBorder="1"/>
    <xf numFmtId="0" fontId="0" fillId="0" borderId="3" xfId="0" applyFill="1" applyBorder="1"/>
    <xf numFmtId="166" fontId="0" fillId="0" borderId="2" xfId="0" applyNumberForma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9608.10146\015-Analisa%20keuangan-usaha%20rumah%20ma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>
        <row r="12">
          <cell r="R12">
            <v>720000000</v>
          </cell>
        </row>
      </sheetData>
      <sheetData sheetId="1"/>
      <sheetData sheetId="2">
        <row r="24">
          <cell r="F24">
            <v>10</v>
          </cell>
        </row>
        <row r="25">
          <cell r="F25">
            <v>10</v>
          </cell>
        </row>
        <row r="32">
          <cell r="F32">
            <v>5</v>
          </cell>
        </row>
        <row r="33">
          <cell r="F33">
            <v>5</v>
          </cell>
        </row>
      </sheetData>
      <sheetData sheetId="3">
        <row r="31">
          <cell r="J31">
            <v>9141666.6666666679</v>
          </cell>
        </row>
      </sheetData>
      <sheetData sheetId="4">
        <row r="19">
          <cell r="J19">
            <v>382800000</v>
          </cell>
        </row>
        <row r="31">
          <cell r="J31">
            <v>37000000</v>
          </cell>
        </row>
      </sheetData>
      <sheetData sheetId="5">
        <row r="19">
          <cell r="I19">
            <v>24430000</v>
          </cell>
        </row>
        <row r="23">
          <cell r="I23">
            <v>389795000</v>
          </cell>
        </row>
      </sheetData>
      <sheetData sheetId="6">
        <row r="10">
          <cell r="F10">
            <v>24430000</v>
          </cell>
          <cell r="G10">
            <v>19544000</v>
          </cell>
          <cell r="H10">
            <v>14658000</v>
          </cell>
          <cell r="I10">
            <v>9772000</v>
          </cell>
          <cell r="J10">
            <v>4886000</v>
          </cell>
        </row>
        <row r="13">
          <cell r="F13">
            <v>389795000</v>
          </cell>
          <cell r="G13">
            <v>311836000</v>
          </cell>
          <cell r="H13">
            <v>233877000</v>
          </cell>
          <cell r="I13">
            <v>155918000</v>
          </cell>
          <cell r="J13">
            <v>77959000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D620-DEA4-453E-BBAF-3FDC6F462B96}">
  <dimension ref="B2:P35"/>
  <sheetViews>
    <sheetView tabSelected="1" workbookViewId="0">
      <selection sqref="A1:XFD1048576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4.28515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0</v>
      </c>
    </row>
    <row r="3" spans="2:16" x14ac:dyDescent="0.25">
      <c r="B3" s="1" t="s">
        <v>1</v>
      </c>
      <c r="C3" s="1"/>
      <c r="D3" s="1"/>
      <c r="E3" s="2" t="s">
        <v>2</v>
      </c>
    </row>
    <row r="4" spans="2:16" x14ac:dyDescent="0.25">
      <c r="B4" s="3" t="s">
        <v>3</v>
      </c>
      <c r="C4" s="3"/>
      <c r="D4" s="3"/>
      <c r="E4" s="2" t="s">
        <v>4</v>
      </c>
      <c r="F4" t="s">
        <v>5</v>
      </c>
    </row>
    <row r="5" spans="2:16" x14ac:dyDescent="0.25">
      <c r="B5" s="3" t="s">
        <v>6</v>
      </c>
      <c r="C5" s="3"/>
      <c r="D5" s="3"/>
      <c r="E5" s="2" t="s">
        <v>4</v>
      </c>
      <c r="F5" t="s">
        <v>7</v>
      </c>
    </row>
    <row r="6" spans="2:16" x14ac:dyDescent="0.25">
      <c r="B6" s="3" t="s">
        <v>8</v>
      </c>
      <c r="C6" s="3"/>
      <c r="D6" s="3"/>
      <c r="E6" s="2" t="s">
        <v>4</v>
      </c>
      <c r="F6" t="s">
        <v>9</v>
      </c>
    </row>
    <row r="8" spans="2:16" x14ac:dyDescent="0.25">
      <c r="B8" s="4" t="s">
        <v>10</v>
      </c>
      <c r="C8" s="5"/>
      <c r="D8" s="5"/>
      <c r="E8" s="5"/>
      <c r="F8" s="5"/>
      <c r="G8" s="5"/>
      <c r="H8" s="5"/>
      <c r="I8" s="5"/>
      <c r="J8" s="5"/>
    </row>
    <row r="9" spans="2:16" x14ac:dyDescent="0.25">
      <c r="B9" s="6" t="s">
        <v>11</v>
      </c>
      <c r="C9" s="7" t="s">
        <v>12</v>
      </c>
      <c r="D9" s="8"/>
      <c r="E9" s="9"/>
      <c r="F9" s="10" t="s">
        <v>13</v>
      </c>
      <c r="G9" s="6" t="s">
        <v>14</v>
      </c>
      <c r="H9" s="10" t="s">
        <v>15</v>
      </c>
      <c r="I9" s="6" t="s">
        <v>16</v>
      </c>
      <c r="J9" s="6" t="s">
        <v>17</v>
      </c>
    </row>
    <row r="10" spans="2:16" x14ac:dyDescent="0.25">
      <c r="B10" s="11" t="s">
        <v>18</v>
      </c>
      <c r="C10" s="12" t="s">
        <v>19</v>
      </c>
      <c r="D10" s="12"/>
      <c r="E10" s="13"/>
      <c r="F10" s="14">
        <f>+'[1]Tabel Lampiran 6'!I19</f>
        <v>24430000</v>
      </c>
      <c r="G10" s="14">
        <f>+F10-G11</f>
        <v>19544000</v>
      </c>
      <c r="H10" s="14">
        <f>+G10-H11</f>
        <v>14658000</v>
      </c>
      <c r="I10" s="14">
        <f>+H10-I11</f>
        <v>9772000</v>
      </c>
      <c r="J10" s="14">
        <f>+I10-J11</f>
        <v>4886000</v>
      </c>
      <c r="P10" t="s">
        <v>2</v>
      </c>
    </row>
    <row r="11" spans="2:16" x14ac:dyDescent="0.25">
      <c r="B11" s="15"/>
      <c r="C11" s="12" t="s">
        <v>20</v>
      </c>
      <c r="D11" s="12" t="s">
        <v>21</v>
      </c>
      <c r="E11" s="13"/>
      <c r="F11" s="16">
        <f>+F10/'[1]Tabel Lampiran 3'!F32</f>
        <v>4886000</v>
      </c>
      <c r="G11" s="16">
        <f>+F11</f>
        <v>4886000</v>
      </c>
      <c r="H11" s="16">
        <f>+G11</f>
        <v>4886000</v>
      </c>
      <c r="I11" s="16">
        <f>+H11</f>
        <v>4886000</v>
      </c>
      <c r="J11" s="16">
        <f>+I11</f>
        <v>4886000</v>
      </c>
    </row>
    <row r="12" spans="2:16" x14ac:dyDescent="0.25">
      <c r="B12" s="15"/>
      <c r="C12" s="12" t="s">
        <v>22</v>
      </c>
      <c r="D12" s="12" t="s">
        <v>23</v>
      </c>
      <c r="E12" s="13"/>
      <c r="F12" s="16">
        <f>+'[1]Tabel Lampiran 3'!F24/100*'[1]Tabel Lampiran 7'!F10</f>
        <v>2443000</v>
      </c>
      <c r="G12" s="16">
        <f>+'[1]Tabel Lampiran 3'!F24/100*'[1]Tabel Lampiran 7'!G10</f>
        <v>1954400</v>
      </c>
      <c r="H12" s="16">
        <f>+'[1]Tabel Lampiran 3'!F24/100*'[1]Tabel Lampiran 7'!H10</f>
        <v>1465800</v>
      </c>
      <c r="I12" s="16">
        <f>+'[1]Tabel Lampiran 3'!F25/100*'[1]Tabel Lampiran 7'!I10</f>
        <v>977200</v>
      </c>
      <c r="J12" s="16">
        <f>+'[1]Tabel Lampiran 3'!F24/100*'[1]Tabel Lampiran 7'!J10</f>
        <v>488600</v>
      </c>
      <c r="L12">
        <v>10</v>
      </c>
    </row>
    <row r="13" spans="2:16" x14ac:dyDescent="0.25">
      <c r="B13" s="17" t="s">
        <v>24</v>
      </c>
      <c r="C13" s="12" t="s">
        <v>25</v>
      </c>
      <c r="D13" s="12"/>
      <c r="E13" s="13"/>
      <c r="F13" s="16">
        <f>+'[1]Tabel Lampiran 6'!I23</f>
        <v>389795000</v>
      </c>
      <c r="G13" s="16">
        <f>+F13-F14</f>
        <v>311836000</v>
      </c>
      <c r="H13" s="16">
        <f>+G13-G14</f>
        <v>233877000</v>
      </c>
      <c r="I13" s="16">
        <f>+H13-H14</f>
        <v>155918000</v>
      </c>
      <c r="J13" s="16">
        <f>+I13-I14</f>
        <v>77959000</v>
      </c>
    </row>
    <row r="14" spans="2:16" x14ac:dyDescent="0.25">
      <c r="B14" s="15"/>
      <c r="C14" s="18" t="s">
        <v>20</v>
      </c>
      <c r="D14" s="12" t="s">
        <v>21</v>
      </c>
      <c r="E14" s="13"/>
      <c r="F14" s="16">
        <f>+F13/'[1]Tabel Lampiran 3'!F33</f>
        <v>77959000</v>
      </c>
      <c r="G14" s="16">
        <f>+F14</f>
        <v>77959000</v>
      </c>
      <c r="H14" s="16">
        <f>+G14</f>
        <v>77959000</v>
      </c>
      <c r="I14" s="16">
        <f>+H14</f>
        <v>77959000</v>
      </c>
      <c r="J14" s="16">
        <f>+I14</f>
        <v>77959000</v>
      </c>
    </row>
    <row r="15" spans="2:16" x14ac:dyDescent="0.25">
      <c r="B15" s="19"/>
      <c r="C15" s="5" t="s">
        <v>22</v>
      </c>
      <c r="D15" s="5" t="s">
        <v>23</v>
      </c>
      <c r="E15" s="20"/>
      <c r="F15" s="16">
        <f>+'[1]Tabel Lampiran 3'!F24/100*'[1]Tabel Lampiran 7'!F13</f>
        <v>38979500</v>
      </c>
      <c r="G15" s="16">
        <f>+'[1]Tabel Lampiran 3'!F24/100*'[1]Tabel Lampiran 7'!G13</f>
        <v>31183600</v>
      </c>
      <c r="H15" s="16">
        <f>+'[1]Tabel Lampiran 3'!F24/100*'[1]Tabel Lampiran 7'!H13</f>
        <v>23387700</v>
      </c>
      <c r="I15" s="16">
        <f>+'[1]Tabel Lampiran 3'!F24/100*'[1]Tabel Lampiran 7'!I13</f>
        <v>15591800</v>
      </c>
      <c r="J15" s="16">
        <f>+'[1]Tabel Lampiran 3'!F24/100*'[1]Tabel Lampiran 7'!J13</f>
        <v>7795900</v>
      </c>
    </row>
    <row r="16" spans="2:16" x14ac:dyDescent="0.25">
      <c r="B16" s="17">
        <v>3</v>
      </c>
      <c r="C16" s="12" t="s">
        <v>26</v>
      </c>
      <c r="D16" s="12"/>
      <c r="E16" s="12"/>
      <c r="F16" s="16"/>
      <c r="G16" s="16"/>
      <c r="H16" s="16"/>
      <c r="I16" s="16"/>
      <c r="J16" s="16"/>
    </row>
    <row r="17" spans="2:10" x14ac:dyDescent="0.25">
      <c r="B17" s="15"/>
      <c r="C17" s="18" t="s">
        <v>20</v>
      </c>
      <c r="D17" s="12" t="s">
        <v>27</v>
      </c>
      <c r="E17" s="12"/>
      <c r="F17" s="16">
        <f t="shared" ref="F17:J18" si="0">+F11+F14</f>
        <v>82845000</v>
      </c>
      <c r="G17" s="16">
        <f t="shared" si="0"/>
        <v>82845000</v>
      </c>
      <c r="H17" s="16">
        <f t="shared" si="0"/>
        <v>82845000</v>
      </c>
      <c r="I17" s="16">
        <f t="shared" si="0"/>
        <v>82845000</v>
      </c>
      <c r="J17" s="16">
        <f t="shared" si="0"/>
        <v>82845000</v>
      </c>
    </row>
    <row r="18" spans="2:10" x14ac:dyDescent="0.25">
      <c r="B18" s="15"/>
      <c r="C18" s="5" t="s">
        <v>22</v>
      </c>
      <c r="D18" s="12" t="s">
        <v>28</v>
      </c>
      <c r="E18" s="12"/>
      <c r="F18" s="16">
        <f t="shared" si="0"/>
        <v>41422500</v>
      </c>
      <c r="G18" s="16">
        <f t="shared" si="0"/>
        <v>33138000</v>
      </c>
      <c r="H18" s="16">
        <f t="shared" si="0"/>
        <v>24853500</v>
      </c>
      <c r="I18" s="16">
        <f t="shared" si="0"/>
        <v>16569000</v>
      </c>
      <c r="J18" s="16">
        <f t="shared" si="0"/>
        <v>8284500</v>
      </c>
    </row>
    <row r="20" spans="2:10" x14ac:dyDescent="0.25">
      <c r="B20" s="1" t="s">
        <v>1</v>
      </c>
      <c r="C20" s="1"/>
      <c r="D20" s="1"/>
    </row>
    <row r="21" spans="2:10" x14ac:dyDescent="0.25">
      <c r="B21" s="6" t="s">
        <v>11</v>
      </c>
      <c r="C21" s="7" t="s">
        <v>12</v>
      </c>
      <c r="D21" s="8"/>
      <c r="E21" s="9"/>
      <c r="F21" s="10" t="s">
        <v>13</v>
      </c>
      <c r="G21" s="6" t="s">
        <v>14</v>
      </c>
      <c r="H21" s="10" t="s">
        <v>15</v>
      </c>
      <c r="I21" s="6" t="s">
        <v>16</v>
      </c>
      <c r="J21" s="6" t="s">
        <v>17</v>
      </c>
    </row>
    <row r="22" spans="2:10" x14ac:dyDescent="0.25">
      <c r="B22" s="21" t="s">
        <v>18</v>
      </c>
      <c r="C22" s="22" t="s">
        <v>29</v>
      </c>
      <c r="D22" s="23"/>
      <c r="E22" s="24"/>
      <c r="F22" s="25"/>
      <c r="G22" s="26"/>
      <c r="H22" s="25"/>
      <c r="I22" s="26"/>
      <c r="J22" s="26"/>
    </row>
    <row r="23" spans="2:10" x14ac:dyDescent="0.25">
      <c r="B23" s="17"/>
      <c r="C23" s="27" t="s">
        <v>30</v>
      </c>
      <c r="D23" s="12"/>
      <c r="E23" s="13"/>
      <c r="F23" s="28">
        <f>+'[1]Tabel Lampiran 1'!R12</f>
        <v>720000000</v>
      </c>
      <c r="G23" s="14">
        <f>+F23</f>
        <v>720000000</v>
      </c>
      <c r="H23" s="28">
        <f>+G23</f>
        <v>720000000</v>
      </c>
      <c r="I23" s="14">
        <f>+H23</f>
        <v>720000000</v>
      </c>
      <c r="J23" s="14">
        <f>+I23</f>
        <v>720000000</v>
      </c>
    </row>
    <row r="24" spans="2:10" x14ac:dyDescent="0.25">
      <c r="B24" s="29" t="s">
        <v>24</v>
      </c>
      <c r="C24" s="30" t="s">
        <v>31</v>
      </c>
      <c r="D24" s="31"/>
      <c r="E24" s="32"/>
      <c r="F24" s="31"/>
      <c r="G24" s="33"/>
      <c r="H24" s="31"/>
      <c r="I24" s="33"/>
      <c r="J24" s="33"/>
    </row>
    <row r="25" spans="2:10" x14ac:dyDescent="0.25">
      <c r="B25" s="17"/>
      <c r="C25" s="27" t="s">
        <v>32</v>
      </c>
      <c r="D25" s="12" t="s">
        <v>33</v>
      </c>
      <c r="E25" s="13"/>
      <c r="F25" s="28">
        <f>+'[1]Tabel Lampiran 5'!J19</f>
        <v>382800000</v>
      </c>
      <c r="G25" s="14">
        <f t="shared" ref="G25:J27" si="1">+F25</f>
        <v>382800000</v>
      </c>
      <c r="H25" s="28">
        <f t="shared" si="1"/>
        <v>382800000</v>
      </c>
      <c r="I25" s="14">
        <f t="shared" si="1"/>
        <v>382800000</v>
      </c>
      <c r="J25" s="14">
        <f t="shared" si="1"/>
        <v>382800000</v>
      </c>
    </row>
    <row r="26" spans="2:10" x14ac:dyDescent="0.25">
      <c r="B26" s="34"/>
      <c r="C26" s="30" t="s">
        <v>22</v>
      </c>
      <c r="D26" s="31" t="s">
        <v>34</v>
      </c>
      <c r="E26" s="32"/>
      <c r="F26" s="35">
        <f>+'[1]Tabel Lampiran 5'!J31</f>
        <v>37000000</v>
      </c>
      <c r="G26" s="36">
        <f t="shared" si="1"/>
        <v>37000000</v>
      </c>
      <c r="H26" s="35">
        <f t="shared" si="1"/>
        <v>37000000</v>
      </c>
      <c r="I26" s="36">
        <f t="shared" si="1"/>
        <v>37000000</v>
      </c>
      <c r="J26" s="36">
        <f t="shared" si="1"/>
        <v>37000000</v>
      </c>
    </row>
    <row r="27" spans="2:10" x14ac:dyDescent="0.25">
      <c r="B27" s="17"/>
      <c r="C27" s="27" t="s">
        <v>35</v>
      </c>
      <c r="D27" s="12" t="s">
        <v>36</v>
      </c>
      <c r="E27" s="13"/>
      <c r="F27" s="28">
        <f>+'[1]Tabel Lampiran 4'!J31</f>
        <v>9141666.6666666679</v>
      </c>
      <c r="G27" s="14">
        <f t="shared" si="1"/>
        <v>9141666.6666666679</v>
      </c>
      <c r="H27" s="28">
        <f t="shared" si="1"/>
        <v>9141666.6666666679</v>
      </c>
      <c r="I27" s="14">
        <f t="shared" si="1"/>
        <v>9141666.6666666679</v>
      </c>
      <c r="J27" s="14">
        <f t="shared" si="1"/>
        <v>9141666.6666666679</v>
      </c>
    </row>
    <row r="28" spans="2:10" x14ac:dyDescent="0.25">
      <c r="B28" s="34"/>
      <c r="C28" s="30" t="s">
        <v>37</v>
      </c>
      <c r="D28" s="37" t="s">
        <v>38</v>
      </c>
      <c r="E28" s="32"/>
      <c r="F28" s="14">
        <f>+F18</f>
        <v>41422500</v>
      </c>
      <c r="G28" s="14">
        <f>+G18</f>
        <v>33138000</v>
      </c>
      <c r="H28" s="14">
        <f>+H18</f>
        <v>24853500</v>
      </c>
      <c r="I28" s="14">
        <f>+I18</f>
        <v>16569000</v>
      </c>
      <c r="J28" s="14">
        <f>+J18</f>
        <v>8284500</v>
      </c>
    </row>
    <row r="29" spans="2:10" x14ac:dyDescent="0.25">
      <c r="B29" s="17"/>
      <c r="C29" s="27" t="s">
        <v>39</v>
      </c>
      <c r="D29" s="12"/>
      <c r="E29" s="13"/>
      <c r="F29" s="14">
        <f>SUM(F25:F28)</f>
        <v>470364166.66666669</v>
      </c>
      <c r="G29" s="14">
        <f t="shared" ref="G29:J29" si="2">SUM(G25:G28)</f>
        <v>462079666.66666669</v>
      </c>
      <c r="H29" s="14">
        <f t="shared" si="2"/>
        <v>453795166.66666669</v>
      </c>
      <c r="I29" s="14">
        <f t="shared" si="2"/>
        <v>445510666.66666669</v>
      </c>
      <c r="J29" s="14">
        <f t="shared" si="2"/>
        <v>437226166.66666669</v>
      </c>
    </row>
    <row r="30" spans="2:10" x14ac:dyDescent="0.25">
      <c r="B30" s="34" t="s">
        <v>40</v>
      </c>
      <c r="C30" s="30" t="s">
        <v>41</v>
      </c>
      <c r="D30" s="31"/>
      <c r="E30" s="32"/>
      <c r="F30" s="14">
        <f>+F23-F29</f>
        <v>249635833.33333331</v>
      </c>
      <c r="G30" s="14">
        <f t="shared" ref="G30:J30" si="3">+G23-G29</f>
        <v>257920333.33333331</v>
      </c>
      <c r="H30" s="14">
        <f t="shared" si="3"/>
        <v>266204833.33333331</v>
      </c>
      <c r="I30" s="14">
        <f t="shared" si="3"/>
        <v>274489333.33333331</v>
      </c>
      <c r="J30" s="14">
        <f t="shared" si="3"/>
        <v>282773833.33333331</v>
      </c>
    </row>
    <row r="31" spans="2:10" x14ac:dyDescent="0.25">
      <c r="B31" s="11" t="s">
        <v>42</v>
      </c>
      <c r="C31" s="27" t="s">
        <v>43</v>
      </c>
      <c r="D31" s="12"/>
      <c r="E31" s="13"/>
      <c r="F31" s="38">
        <f>0.5/100*F23</f>
        <v>3600000</v>
      </c>
      <c r="G31" s="38">
        <f t="shared" ref="G31:J31" si="4">0.5/100*G23</f>
        <v>3600000</v>
      </c>
      <c r="H31" s="38">
        <f t="shared" si="4"/>
        <v>3600000</v>
      </c>
      <c r="I31" s="38">
        <f t="shared" si="4"/>
        <v>3600000</v>
      </c>
      <c r="J31" s="38">
        <f t="shared" si="4"/>
        <v>3600000</v>
      </c>
    </row>
    <row r="32" spans="2:10" x14ac:dyDescent="0.25">
      <c r="B32" s="17" t="s">
        <v>44</v>
      </c>
      <c r="C32" s="27" t="s">
        <v>45</v>
      </c>
      <c r="D32" s="12"/>
      <c r="E32" s="13"/>
      <c r="F32" s="14">
        <f>+F30-F31</f>
        <v>246035833.33333331</v>
      </c>
      <c r="G32" s="14">
        <f t="shared" ref="G32:J32" si="5">+G30-G31</f>
        <v>254320333.33333331</v>
      </c>
      <c r="H32" s="14">
        <f t="shared" si="5"/>
        <v>262604833.33333331</v>
      </c>
      <c r="I32" s="14">
        <f t="shared" si="5"/>
        <v>270889333.33333331</v>
      </c>
      <c r="J32" s="14">
        <f t="shared" si="5"/>
        <v>279173833.33333331</v>
      </c>
    </row>
    <row r="33" spans="2:10" x14ac:dyDescent="0.25">
      <c r="B33" s="11" t="s">
        <v>46</v>
      </c>
      <c r="C33" s="27" t="s">
        <v>47</v>
      </c>
      <c r="D33" s="12"/>
      <c r="E33" s="13"/>
      <c r="F33" s="39">
        <f>+F32/F23*100</f>
        <v>34.171643518518515</v>
      </c>
      <c r="G33" s="39">
        <f t="shared" ref="G33:J33" si="6">+G32/G23*100</f>
        <v>35.32226851851852</v>
      </c>
      <c r="H33" s="39">
        <f t="shared" si="6"/>
        <v>36.472893518518518</v>
      </c>
      <c r="I33" s="39">
        <f t="shared" si="6"/>
        <v>37.623518518518516</v>
      </c>
      <c r="J33" s="39">
        <f t="shared" si="6"/>
        <v>38.774143518518514</v>
      </c>
    </row>
    <row r="34" spans="2:10" x14ac:dyDescent="0.25">
      <c r="B34" s="27" t="s">
        <v>2</v>
      </c>
      <c r="C34" s="40" t="s">
        <v>48</v>
      </c>
      <c r="D34" s="12"/>
      <c r="E34" s="13"/>
      <c r="F34" s="14">
        <f>SUM(F32:J32)/5</f>
        <v>262604833.33333331</v>
      </c>
    </row>
    <row r="35" spans="2:10" x14ac:dyDescent="0.25">
      <c r="B35" s="27"/>
      <c r="C35" s="40" t="s">
        <v>49</v>
      </c>
      <c r="D35" s="12"/>
      <c r="E35" s="13"/>
      <c r="F35" s="41">
        <f>SUM(F33:J33)/5</f>
        <v>36.472893518518518</v>
      </c>
    </row>
  </sheetData>
  <mergeCells count="2">
    <mergeCell ref="C9:E9"/>
    <mergeCell ref="C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2025-10-30T17:03:37Z</dcterms:created>
  <dcterms:modified xsi:type="dcterms:W3CDTF">2025-10-30T17:04:12Z</dcterms:modified>
</cp:coreProperties>
</file>