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7160" firstSheet="1" activeTab="1"/>
  </bookViews>
  <sheets>
    <sheet name="Tabel Lampiran 1" sheetId="1" state="hidden" r:id="rId1"/>
    <sheet name="Tabel Lampiran 2 " sheetId="2" r:id="rId2"/>
    <sheet name="Tabel Lampiran 3" sheetId="3" state="hidden" r:id="rId3"/>
    <sheet name="Tabel Lampiran 4" sheetId="4" state="hidden" r:id="rId4"/>
    <sheet name="Tabel Lampiran 5" sheetId="5" state="hidden" r:id="rId5"/>
    <sheet name="Tabel Lampiran 6" sheetId="6" state="hidden" r:id="rId6"/>
    <sheet name="Tabel Lampiran 7" sheetId="7" state="hidden" r:id="rId7"/>
    <sheet name="Tabel Lampiran 8" sheetId="8" state="hidden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5" l="1"/>
  <c r="J17" i="5"/>
  <c r="F11" i="5" l="1"/>
  <c r="J17" i="4"/>
  <c r="R10" i="1" l="1"/>
  <c r="Q10" i="1"/>
  <c r="I15" i="5"/>
  <c r="J15" i="5" s="1"/>
  <c r="H12" i="4"/>
  <c r="J12" i="4" s="1"/>
  <c r="H10" i="4"/>
  <c r="H17" i="4" s="1"/>
  <c r="G11" i="2"/>
  <c r="F13" i="5" s="1"/>
  <c r="H13" i="4" l="1"/>
  <c r="J13" i="4"/>
  <c r="F17" i="3"/>
  <c r="H15" i="4"/>
  <c r="J15" i="4" s="1"/>
  <c r="F20" i="3"/>
  <c r="L34" i="8" l="1"/>
  <c r="K34" i="8"/>
  <c r="J34" i="8"/>
  <c r="I34" i="8"/>
  <c r="H34" i="8"/>
  <c r="G34" i="8"/>
  <c r="F25" i="6"/>
  <c r="F24" i="6"/>
  <c r="F21" i="6"/>
  <c r="F20" i="6"/>
  <c r="I16" i="5"/>
  <c r="J16" i="5" s="1"/>
  <c r="J18" i="5" l="1"/>
  <c r="I18" i="5"/>
  <c r="H12" i="6" s="1"/>
  <c r="F27" i="7"/>
  <c r="G27" i="7" s="1"/>
  <c r="H27" i="7" s="1"/>
  <c r="I27" i="7" s="1"/>
  <c r="J27" i="7" s="1"/>
  <c r="I12" i="6"/>
  <c r="I11" i="5" l="1"/>
  <c r="J11" i="5" s="1"/>
  <c r="I12" i="5" l="1"/>
  <c r="J12" i="5"/>
  <c r="I13" i="5"/>
  <c r="R12" i="1"/>
  <c r="F23" i="7" s="1"/>
  <c r="F32" i="7" s="1"/>
  <c r="H10" i="6" l="1"/>
  <c r="I10" i="6" s="1"/>
  <c r="I19" i="5"/>
  <c r="F25" i="7"/>
  <c r="H11" i="6"/>
  <c r="I11" i="6" s="1"/>
  <c r="J13" i="5"/>
  <c r="J19" i="5" s="1"/>
  <c r="J16" i="4"/>
  <c r="H16" i="4"/>
  <c r="G23" i="7"/>
  <c r="G32" i="7" s="1"/>
  <c r="H11" i="8"/>
  <c r="H19" i="8" s="1"/>
  <c r="I13" i="6" l="1"/>
  <c r="H20" i="6" s="1"/>
  <c r="I20" i="6" s="1"/>
  <c r="F10" i="7" s="1"/>
  <c r="H13" i="6"/>
  <c r="F26" i="7"/>
  <c r="F28" i="7"/>
  <c r="H21" i="6"/>
  <c r="I21" i="6" s="1"/>
  <c r="G17" i="8" s="1"/>
  <c r="H15" i="6"/>
  <c r="H20" i="8"/>
  <c r="H23" i="7"/>
  <c r="H32" i="7" s="1"/>
  <c r="I11" i="8"/>
  <c r="I19" i="8" s="1"/>
  <c r="G26" i="7" l="1"/>
  <c r="H24" i="8"/>
  <c r="G28" i="7"/>
  <c r="H28" i="7" s="1"/>
  <c r="I28" i="7" s="1"/>
  <c r="J28" i="7" s="1"/>
  <c r="G16" i="8"/>
  <c r="I22" i="6"/>
  <c r="G25" i="7"/>
  <c r="H23" i="8"/>
  <c r="G22" i="8"/>
  <c r="G29" i="8" s="1"/>
  <c r="G30" i="8" s="1"/>
  <c r="G33" i="8" s="1"/>
  <c r="G35" i="8" s="1"/>
  <c r="G36" i="8" s="1"/>
  <c r="H25" i="6"/>
  <c r="I25" i="6" s="1"/>
  <c r="I15" i="6"/>
  <c r="I16" i="6" s="1"/>
  <c r="I17" i="6" s="1"/>
  <c r="H24" i="6"/>
  <c r="I24" i="6" s="1"/>
  <c r="I26" i="6" s="1"/>
  <c r="F12" i="7"/>
  <c r="G14" i="8"/>
  <c r="F11" i="7"/>
  <c r="G11" i="7" s="1"/>
  <c r="H11" i="7" s="1"/>
  <c r="I11" i="7" s="1"/>
  <c r="J11" i="7" s="1"/>
  <c r="F13" i="7"/>
  <c r="I20" i="8"/>
  <c r="I23" i="7"/>
  <c r="I32" i="7" s="1"/>
  <c r="J11" i="8"/>
  <c r="J19" i="8" s="1"/>
  <c r="H30" i="8" l="1"/>
  <c r="H33" i="8" s="1"/>
  <c r="H35" i="8" s="1"/>
  <c r="I24" i="8"/>
  <c r="H26" i="7"/>
  <c r="I23" i="8"/>
  <c r="I30" i="8" s="1"/>
  <c r="H25" i="7"/>
  <c r="I33" i="8"/>
  <c r="I35" i="8" s="1"/>
  <c r="H36" i="8"/>
  <c r="G10" i="7"/>
  <c r="G13" i="8"/>
  <c r="G19" i="8" s="1"/>
  <c r="G32" i="8" s="1"/>
  <c r="F14" i="7"/>
  <c r="F15" i="7"/>
  <c r="F18" i="7" s="1"/>
  <c r="J20" i="8"/>
  <c r="J23" i="7"/>
  <c r="J32" i="7" s="1"/>
  <c r="K11" i="8"/>
  <c r="K19" i="8" s="1"/>
  <c r="J24" i="8" l="1"/>
  <c r="I26" i="7"/>
  <c r="I36" i="8"/>
  <c r="J23" i="8"/>
  <c r="I25" i="7"/>
  <c r="G12" i="7"/>
  <c r="H10" i="7"/>
  <c r="F29" i="7"/>
  <c r="H26" i="8"/>
  <c r="G14" i="7"/>
  <c r="F17" i="7"/>
  <c r="H25" i="8" s="1"/>
  <c r="H29" i="8" s="1"/>
  <c r="H32" i="8" s="1"/>
  <c r="G13" i="7"/>
  <c r="L11" i="8"/>
  <c r="L19" i="8" s="1"/>
  <c r="K20" i="8"/>
  <c r="J30" i="8" l="1"/>
  <c r="J33" i="8" s="1"/>
  <c r="J35" i="8" s="1"/>
  <c r="J26" i="7"/>
  <c r="L24" i="8" s="1"/>
  <c r="K24" i="8"/>
  <c r="F30" i="7"/>
  <c r="F31" i="7" s="1"/>
  <c r="F33" i="7" s="1"/>
  <c r="J36" i="8"/>
  <c r="K23" i="8"/>
  <c r="J25" i="7"/>
  <c r="L23" i="8" s="1"/>
  <c r="H12" i="7"/>
  <c r="I10" i="7"/>
  <c r="H13" i="7"/>
  <c r="G15" i="7"/>
  <c r="G18" i="7" s="1"/>
  <c r="H14" i="7"/>
  <c r="G17" i="7"/>
  <c r="I25" i="8" s="1"/>
  <c r="L20" i="8"/>
  <c r="K30" i="8" l="1"/>
  <c r="K33" i="8" s="1"/>
  <c r="K35" i="8" s="1"/>
  <c r="K36" i="8" s="1"/>
  <c r="L30" i="8"/>
  <c r="L33" i="8" s="1"/>
  <c r="L35" i="8" s="1"/>
  <c r="F34" i="7"/>
  <c r="J10" i="7"/>
  <c r="J12" i="7" s="1"/>
  <c r="I12" i="7"/>
  <c r="I26" i="8"/>
  <c r="I29" i="8" s="1"/>
  <c r="G29" i="7"/>
  <c r="G30" i="7" s="1"/>
  <c r="G31" i="7" s="1"/>
  <c r="G33" i="7" s="1"/>
  <c r="G34" i="7" s="1"/>
  <c r="I14" i="7"/>
  <c r="H17" i="7"/>
  <c r="J25" i="8" s="1"/>
  <c r="I13" i="7"/>
  <c r="H15" i="7"/>
  <c r="H18" i="7" s="1"/>
  <c r="L36" i="8" l="1"/>
  <c r="G38" i="8" s="1"/>
  <c r="G39" i="8"/>
  <c r="I32" i="8"/>
  <c r="J13" i="7"/>
  <c r="J15" i="7" s="1"/>
  <c r="J18" i="7" s="1"/>
  <c r="I15" i="7"/>
  <c r="I18" i="7" s="1"/>
  <c r="J14" i="7"/>
  <c r="J17" i="7" s="1"/>
  <c r="L25" i="8" s="1"/>
  <c r="I17" i="7"/>
  <c r="K25" i="8" s="1"/>
  <c r="H29" i="7"/>
  <c r="H30" i="7" s="1"/>
  <c r="H31" i="7" s="1"/>
  <c r="H33" i="7" s="1"/>
  <c r="H34" i="7" s="1"/>
  <c r="J26" i="8"/>
  <c r="J29" i="8" s="1"/>
  <c r="J32" i="8" l="1"/>
  <c r="K26" i="8"/>
  <c r="K29" i="8" s="1"/>
  <c r="I29" i="7"/>
  <c r="I30" i="7" s="1"/>
  <c r="I31" i="7" s="1"/>
  <c r="I33" i="7" s="1"/>
  <c r="I34" i="7" s="1"/>
  <c r="J29" i="7"/>
  <c r="J30" i="7" s="1"/>
  <c r="J31" i="7" s="1"/>
  <c r="J33" i="7" s="1"/>
  <c r="J34" i="7" s="1"/>
  <c r="L26" i="8"/>
  <c r="L29" i="8" s="1"/>
  <c r="L32" i="8" s="1"/>
  <c r="F36" i="7" l="1"/>
  <c r="F35" i="7"/>
  <c r="K32" i="8"/>
  <c r="G40" i="8"/>
</calcChain>
</file>

<file path=xl/sharedStrings.xml><?xml version="1.0" encoding="utf-8"?>
<sst xmlns="http://schemas.openxmlformats.org/spreadsheetml/2006/main" count="458" uniqueCount="201">
  <si>
    <t>TABEL PENJUALAN</t>
  </si>
  <si>
    <t>SEKTOR EKONOMI</t>
  </si>
  <si>
    <t>JENIS USAHA</t>
  </si>
  <si>
    <t>Nilai Penjualan (Rp)</t>
  </si>
  <si>
    <t>No</t>
  </si>
  <si>
    <t>Nama Barang Yang Dijual</t>
  </si>
  <si>
    <t>Jumlah yg dijual</t>
  </si>
  <si>
    <t>Satuan</t>
  </si>
  <si>
    <t>Harga/Satuan</t>
  </si>
  <si>
    <t>Jlh musim/thn</t>
  </si>
  <si>
    <t>Per tahun</t>
  </si>
  <si>
    <t>Jumlah</t>
  </si>
  <si>
    <t>:</t>
  </si>
  <si>
    <t xml:space="preserve"> </t>
  </si>
  <si>
    <t>Per Bulan</t>
  </si>
  <si>
    <t>Tabel Lampiran 1</t>
  </si>
  <si>
    <t>Tabel Lampiran 2</t>
  </si>
  <si>
    <t>TABEL PROSES PRODUKSI</t>
  </si>
  <si>
    <t>Proses (Tahapan) Produksi</t>
  </si>
  <si>
    <t>Tabel Lampiran 3</t>
  </si>
  <si>
    <t>ASUMSI KEUANGAN</t>
  </si>
  <si>
    <t>NO</t>
  </si>
  <si>
    <t>URAIAN</t>
  </si>
  <si>
    <t>NILAI</t>
  </si>
  <si>
    <t>SATUAN</t>
  </si>
  <si>
    <t>1.</t>
  </si>
  <si>
    <t>Umur proyek</t>
  </si>
  <si>
    <t>Tahun</t>
  </si>
  <si>
    <t>2.</t>
  </si>
  <si>
    <t>Bulan</t>
  </si>
  <si>
    <t>3.</t>
  </si>
  <si>
    <t>Bulan kerja efektif per tahun</t>
  </si>
  <si>
    <t>Hari kerja per bulan</t>
  </si>
  <si>
    <t>Hari</t>
  </si>
  <si>
    <t>4.</t>
  </si>
  <si>
    <t>5.</t>
  </si>
  <si>
    <t>Kali</t>
  </si>
  <si>
    <t>6.</t>
  </si>
  <si>
    <t>Nama Barang</t>
  </si>
  <si>
    <t>7.</t>
  </si>
  <si>
    <t>Harga produk yang dijual</t>
  </si>
  <si>
    <t>8.</t>
  </si>
  <si>
    <t>Kapasitas produksi</t>
  </si>
  <si>
    <t>a.</t>
  </si>
  <si>
    <t>Tahun 1</t>
  </si>
  <si>
    <t>Tahun 2</t>
  </si>
  <si>
    <t>Tahun 3 sd 5</t>
  </si>
  <si>
    <t>b.</t>
  </si>
  <si>
    <t>c.</t>
  </si>
  <si>
    <t>Persen</t>
  </si>
  <si>
    <t>9.</t>
  </si>
  <si>
    <t>Bunga kredit</t>
  </si>
  <si>
    <t>10.</t>
  </si>
  <si>
    <t>Duscout Factor (suku bunga)</t>
  </si>
  <si>
    <t>11.</t>
  </si>
  <si>
    <t>Proporsi sumber dana modal kerja</t>
  </si>
  <si>
    <t>Kredit</t>
  </si>
  <si>
    <t>Modal Sendiri</t>
  </si>
  <si>
    <t>12.</t>
  </si>
  <si>
    <t>Proporsi sumber dana Investasi</t>
  </si>
  <si>
    <t>13.</t>
  </si>
  <si>
    <t>Jangka waktu kredit modal kerja</t>
  </si>
  <si>
    <t>14.</t>
  </si>
  <si>
    <t>Jangka waktu kredit investasi</t>
  </si>
  <si>
    <t>BIAYA INVESTASI</t>
  </si>
  <si>
    <t>VOLUME</t>
  </si>
  <si>
    <t xml:space="preserve">HARGA </t>
  </si>
  <si>
    <t>(THN)</t>
  </si>
  <si>
    <t>Paket</t>
  </si>
  <si>
    <t>m2</t>
  </si>
  <si>
    <t>Bangunan :</t>
  </si>
  <si>
    <t>Tabel Lampiran 4</t>
  </si>
  <si>
    <t>BIAYA OPERASIONAL</t>
  </si>
  <si>
    <t>NILAI RP</t>
  </si>
  <si>
    <t>PER BULAN</t>
  </si>
  <si>
    <t>PER TAHUN</t>
  </si>
  <si>
    <t>Jumlah biaya bahan</t>
  </si>
  <si>
    <t>Tenaga Kerja</t>
  </si>
  <si>
    <t>HOK</t>
  </si>
  <si>
    <t>Pemasaran</t>
  </si>
  <si>
    <t>d.</t>
  </si>
  <si>
    <t>e.</t>
  </si>
  <si>
    <t>f.</t>
  </si>
  <si>
    <t>g.</t>
  </si>
  <si>
    <t>Tabel Lampiran 5</t>
  </si>
  <si>
    <t xml:space="preserve">Lainnya </t>
  </si>
  <si>
    <t>Penyusutan</t>
  </si>
  <si>
    <t>PENYUSUTAN</t>
  </si>
  <si>
    <t>PER TAHUN (RP)</t>
  </si>
  <si>
    <t>(RP)</t>
  </si>
  <si>
    <t>Tabel Lampiran 6</t>
  </si>
  <si>
    <t>SUMBER DANA</t>
  </si>
  <si>
    <t>NO.</t>
  </si>
  <si>
    <t>MODAL (RP)</t>
  </si>
  <si>
    <t>Modal Kerja</t>
  </si>
  <si>
    <t>a</t>
  </si>
  <si>
    <t>Sub Total Modal Kerja</t>
  </si>
  <si>
    <t>Investasi</t>
  </si>
  <si>
    <t>Total Modal</t>
  </si>
  <si>
    <t>Dana Sendiri</t>
  </si>
  <si>
    <t>Jumlah Modal Kerja</t>
  </si>
  <si>
    <t>Jumlah Investasi</t>
  </si>
  <si>
    <t>Sumber Dana :</t>
  </si>
  <si>
    <t>Tabel Lampiran 7</t>
  </si>
  <si>
    <t>PERKIRAAN RUGI/LABA</t>
  </si>
  <si>
    <t>TAHUN I</t>
  </si>
  <si>
    <t>TAHUN II</t>
  </si>
  <si>
    <t>TAHUN III</t>
  </si>
  <si>
    <t>TAHUN IV</t>
  </si>
  <si>
    <t>TAHUN V</t>
  </si>
  <si>
    <t>Penerimaan</t>
  </si>
  <si>
    <t>Pengeluaran</t>
  </si>
  <si>
    <t>Angsuran Bunga</t>
  </si>
  <si>
    <t>Biaya Variabel</t>
  </si>
  <si>
    <t>Biaya Tetap</t>
  </si>
  <si>
    <t>Total Pengeluaran</t>
  </si>
  <si>
    <t>Laba Kotor</t>
  </si>
  <si>
    <t>Laba Bersih</t>
  </si>
  <si>
    <t>Profit Marjin (%)</t>
  </si>
  <si>
    <t>Tabel Lampiran 8</t>
  </si>
  <si>
    <t>PERKIRAAN ARUS KAS</t>
  </si>
  <si>
    <t>Arus Masuk :</t>
  </si>
  <si>
    <t>Penerimaan penjualan</t>
  </si>
  <si>
    <t>TAHUN 0</t>
  </si>
  <si>
    <t>Nilai Sisa</t>
  </si>
  <si>
    <t>Total Arus Masuk</t>
  </si>
  <si>
    <t>Arus Masuk Untuk Menghitung IRR</t>
  </si>
  <si>
    <t>Arus Keluar</t>
  </si>
  <si>
    <t>Angsuran Pokok (Investasi + Modal Kerja)</t>
  </si>
  <si>
    <t>Bunga (Investasi + Modal Kerja)</t>
  </si>
  <si>
    <t>Promosi</t>
  </si>
  <si>
    <t>Distribusi</t>
  </si>
  <si>
    <t>Total Arus Keluar</t>
  </si>
  <si>
    <t>(Tidak termasuk Angsuran pokok dan bunga)</t>
  </si>
  <si>
    <t>Cash Flow</t>
  </si>
  <si>
    <t>Cash Flow untuk menghitung IRR</t>
  </si>
  <si>
    <t>Discount Factor</t>
  </si>
  <si>
    <t>Present Value</t>
  </si>
  <si>
    <t>Cummulative</t>
  </si>
  <si>
    <t>Net Present Value (Rupiah)</t>
  </si>
  <si>
    <t>IRR</t>
  </si>
  <si>
    <t>Net B/C</t>
  </si>
  <si>
    <t>Pay Back Period/PBP (Tahun)</t>
  </si>
  <si>
    <t>Per Siklus</t>
  </si>
  <si>
    <t>Ket : HOK = Hari Orang Kerja</t>
  </si>
  <si>
    <t>-</t>
  </si>
  <si>
    <t>Jumlah siklus produksi per tahun</t>
  </si>
  <si>
    <t xml:space="preserve">Satu siklus produksi </t>
  </si>
  <si>
    <t>Produksi per siklus :</t>
  </si>
  <si>
    <t>Kg</t>
  </si>
  <si>
    <t>Persen/Thn</t>
  </si>
  <si>
    <t>Unit</t>
  </si>
  <si>
    <t>Total 4</t>
  </si>
  <si>
    <t>Peralatan :</t>
  </si>
  <si>
    <t>Bahan-bahan :</t>
  </si>
  <si>
    <t>Sub Total Biaya Investasi</t>
  </si>
  <si>
    <t>%</t>
  </si>
  <si>
    <t>Total penerimaan</t>
  </si>
  <si>
    <t>Angsuran pokok</t>
  </si>
  <si>
    <t>Angsuran bunga</t>
  </si>
  <si>
    <t>Total angsuran :</t>
  </si>
  <si>
    <t>Pokok</t>
  </si>
  <si>
    <t>Bunga</t>
  </si>
  <si>
    <t>Saldo Kredit Modal Kerja</t>
  </si>
  <si>
    <t>Saldo Kredit Investasi</t>
  </si>
  <si>
    <t>JADWAL ANGSURAN KREDIT :</t>
  </si>
  <si>
    <t>Kredit :</t>
  </si>
  <si>
    <t>Modal Sendiri :</t>
  </si>
  <si>
    <t>Arus Keluar Untuk Menghitung IRR</t>
  </si>
  <si>
    <t>Pajak (0,5% dari omset)</t>
  </si>
  <si>
    <t>KELAYAKAN USAHA</t>
  </si>
  <si>
    <t>SKALA USAHA</t>
  </si>
  <si>
    <t>Total 2</t>
  </si>
  <si>
    <t>Biaya Overhead</t>
  </si>
  <si>
    <t>Total Biaya Overhead</t>
  </si>
  <si>
    <t xml:space="preserve">Total Biaya </t>
  </si>
  <si>
    <t>Biaya bahan</t>
  </si>
  <si>
    <t>Biaya tenaga kerja</t>
  </si>
  <si>
    <t>Biaya overhead</t>
  </si>
  <si>
    <t>Biaya Bahan</t>
  </si>
  <si>
    <t>Biaya Tenaga Kerja</t>
  </si>
  <si>
    <t>Rata-rata laba bersih per tahun</t>
  </si>
  <si>
    <t>Rata-rata profit marjin/thn (%)</t>
  </si>
  <si>
    <t>Perdagangan</t>
  </si>
  <si>
    <t>-  Timbangan</t>
  </si>
  <si>
    <t>Transportasi</t>
  </si>
  <si>
    <t>Rp/bulan</t>
  </si>
  <si>
    <t>Usaha Pedagang Ayam Potong Hidup</t>
  </si>
  <si>
    <t>Rata-rata penjualan/Siklus Produksi (1 bulan)</t>
  </si>
  <si>
    <t>Ayam potong hidup</t>
  </si>
  <si>
    <t>ekor</t>
  </si>
  <si>
    <t>1.500 ayam potong hidup/bulan</t>
  </si>
  <si>
    <t>Rp/ekor</t>
  </si>
  <si>
    <t>Penimbangan ayam hidup</t>
  </si>
  <si>
    <t xml:space="preserve">Pemberian pakan </t>
  </si>
  <si>
    <t>Pemberian obat-obatan</t>
  </si>
  <si>
    <t>-  Kandang penyimpanan ayam</t>
  </si>
  <si>
    <t>Kios</t>
  </si>
  <si>
    <t>Lamanya</t>
  </si>
  <si>
    <t xml:space="preserve">UMUR </t>
  </si>
  <si>
    <t>KEB. MODAL (RP)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</si>
</sst>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64" formatCode="_-* #,##0.00_-;\-* #,##0.00_-;_-* &quot;-&quot;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41" fontId="7" fillId="0" borderId="0" applyFont="0" applyFill="0" applyBorder="0" applyAlignment="0" applyProtection="0"/>
  </cellStyleXfs>
  <cellXfs count="166">
    <xf numFmtId="0" fontId="0" fillId="0" borderId="0" xfId="0"/>
    <xf numFmtId="0" fontId="0" fillId="0" borderId="0" xfId="0" applyFont="1"/>
    <xf numFmtId="0" fontId="2" fillId="0" borderId="1" xfId="0" applyFont="1" applyBorder="1" applyAlignment="1">
      <alignment vertical="center"/>
    </xf>
    <xf numFmtId="0" fontId="0" fillId="0" borderId="0" xfId="0" quotePrefix="1"/>
    <xf numFmtId="0" fontId="1" fillId="0" borderId="0" xfId="0" applyFont="1"/>
    <xf numFmtId="0" fontId="4" fillId="0" borderId="0" xfId="0" applyFont="1"/>
    <xf numFmtId="0" fontId="5" fillId="0" borderId="0" xfId="0" applyFont="1"/>
    <xf numFmtId="0" fontId="4" fillId="0" borderId="0" xfId="0" quotePrefix="1" applyFont="1"/>
    <xf numFmtId="0" fontId="6" fillId="2" borderId="8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1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1" xfId="0" applyBorder="1"/>
    <xf numFmtId="0" fontId="0" fillId="0" borderId="6" xfId="0" quotePrefix="1" applyBorder="1"/>
    <xf numFmtId="0" fontId="0" fillId="0" borderId="6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1" xfId="0" applyBorder="1" applyAlignment="1">
      <alignment horizontal="center"/>
    </xf>
    <xf numFmtId="0" fontId="0" fillId="0" borderId="1" xfId="0" quotePrefix="1" applyBorder="1"/>
    <xf numFmtId="0" fontId="5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/>
    <xf numFmtId="0" fontId="0" fillId="0" borderId="3" xfId="0" quotePrefix="1" applyBorder="1"/>
    <xf numFmtId="0" fontId="0" fillId="0" borderId="9" xfId="0" quotePrefix="1" applyBorder="1"/>
    <xf numFmtId="0" fontId="0" fillId="0" borderId="0" xfId="0" quotePrefix="1" applyBorder="1"/>
    <xf numFmtId="0" fontId="0" fillId="0" borderId="4" xfId="0" quotePrefix="1" applyBorder="1"/>
    <xf numFmtId="0" fontId="1" fillId="0" borderId="0" xfId="0" quotePrefix="1" applyFont="1" applyAlignment="1">
      <alignment horizontal="center"/>
    </xf>
    <xf numFmtId="0" fontId="1" fillId="0" borderId="11" xfId="0" applyFont="1" applyBorder="1"/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2" xfId="0" applyFont="1" applyBorder="1"/>
    <xf numFmtId="0" fontId="1" fillId="0" borderId="13" xfId="0" applyFont="1" applyBorder="1"/>
    <xf numFmtId="0" fontId="1" fillId="0" borderId="15" xfId="0" applyFont="1" applyBorder="1"/>
    <xf numFmtId="0" fontId="1" fillId="0" borderId="2" xfId="0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7" xfId="0" quotePrefix="1" applyFont="1" applyFill="1" applyBorder="1"/>
    <xf numFmtId="0" fontId="0" fillId="0" borderId="11" xfId="0" quotePrefix="1" applyFont="1" applyFill="1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0" fillId="0" borderId="0" xfId="0" applyFill="1" applyBorder="1"/>
    <xf numFmtId="0" fontId="0" fillId="0" borderId="1" xfId="0" quotePrefix="1" applyBorder="1" applyAlignment="1">
      <alignment horizontal="center"/>
    </xf>
    <xf numFmtId="0" fontId="1" fillId="0" borderId="9" xfId="0" applyFont="1" applyBorder="1"/>
    <xf numFmtId="0" fontId="1" fillId="0" borderId="0" xfId="0" applyFont="1" applyBorder="1"/>
    <xf numFmtId="0" fontId="1" fillId="0" borderId="7" xfId="0" quotePrefix="1" applyFont="1" applyFill="1" applyBorder="1"/>
    <xf numFmtId="0" fontId="1" fillId="0" borderId="8" xfId="0" applyFont="1" applyBorder="1"/>
    <xf numFmtId="0" fontId="0" fillId="0" borderId="8" xfId="0" applyFont="1" applyBorder="1"/>
    <xf numFmtId="0" fontId="0" fillId="0" borderId="4" xfId="0" applyBorder="1" applyAlignment="1">
      <alignment horizontal="left"/>
    </xf>
    <xf numFmtId="0" fontId="0" fillId="0" borderId="0" xfId="0" quotePrefix="1" applyFill="1" applyBorder="1"/>
    <xf numFmtId="0" fontId="0" fillId="0" borderId="4" xfId="0" applyFill="1" applyBorder="1"/>
    <xf numFmtId="0" fontId="1" fillId="0" borderId="4" xfId="0" applyFont="1" applyBorder="1" applyAlignment="1">
      <alignment horizontal="center"/>
    </xf>
    <xf numFmtId="0" fontId="4" fillId="0" borderId="0" xfId="0" quotePrefix="1" applyFont="1" applyAlignment="1">
      <alignment horizontal="center"/>
    </xf>
    <xf numFmtId="0" fontId="0" fillId="0" borderId="1" xfId="0" quotePrefix="1" applyBorder="1" applyAlignment="1">
      <alignment horizontal="right"/>
    </xf>
    <xf numFmtId="41" fontId="0" fillId="0" borderId="1" xfId="1" applyFont="1" applyBorder="1"/>
    <xf numFmtId="0" fontId="0" fillId="0" borderId="11" xfId="0" quotePrefix="1" applyBorder="1"/>
    <xf numFmtId="41" fontId="0" fillId="0" borderId="1" xfId="0" applyNumberFormat="1" applyBorder="1"/>
    <xf numFmtId="0" fontId="0" fillId="0" borderId="1" xfId="0" applyBorder="1" applyAlignment="1">
      <alignment horizontal="right"/>
    </xf>
    <xf numFmtId="0" fontId="1" fillId="0" borderId="7" xfId="0" applyFont="1" applyBorder="1"/>
    <xf numFmtId="0" fontId="0" fillId="0" borderId="0" xfId="0" quotePrefix="1" applyAlignment="1">
      <alignment horizontal="center"/>
    </xf>
    <xf numFmtId="0" fontId="0" fillId="0" borderId="3" xfId="0" quotePrefix="1" applyBorder="1" applyAlignment="1">
      <alignment horizontal="center"/>
    </xf>
    <xf numFmtId="41" fontId="0" fillId="0" borderId="2" xfId="1" applyFont="1" applyBorder="1"/>
    <xf numFmtId="0" fontId="8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8" fillId="2" borderId="18" xfId="0" applyFont="1" applyFill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2" borderId="6" xfId="0" quotePrefix="1" applyFont="1" applyFill="1" applyBorder="1" applyAlignment="1">
      <alignment vertical="center"/>
    </xf>
    <xf numFmtId="0" fontId="8" fillId="2" borderId="1" xfId="0" quotePrefix="1" applyFont="1" applyFill="1" applyBorder="1" applyAlignment="1">
      <alignment vertical="center"/>
    </xf>
    <xf numFmtId="0" fontId="8" fillId="2" borderId="16" xfId="0" applyFont="1" applyFill="1" applyBorder="1" applyAlignment="1">
      <alignment vertical="center"/>
    </xf>
    <xf numFmtId="0" fontId="8" fillId="2" borderId="17" xfId="0" applyFont="1" applyFill="1" applyBorder="1" applyAlignment="1">
      <alignment vertical="center"/>
    </xf>
    <xf numFmtId="0" fontId="0" fillId="0" borderId="0" xfId="0" quotePrefix="1" applyFont="1"/>
    <xf numFmtId="0" fontId="0" fillId="0" borderId="0" xfId="0" quotePrefix="1" applyFont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8" xfId="0" applyFill="1" applyBorder="1"/>
    <xf numFmtId="41" fontId="0" fillId="0" borderId="4" xfId="0" applyNumberFormat="1" applyBorder="1"/>
    <xf numFmtId="41" fontId="0" fillId="0" borderId="0" xfId="0" applyNumberFormat="1"/>
    <xf numFmtId="41" fontId="0" fillId="0" borderId="6" xfId="0" applyNumberFormat="1" applyBorder="1"/>
    <xf numFmtId="41" fontId="0" fillId="0" borderId="0" xfId="0" applyNumberFormat="1" applyBorder="1"/>
    <xf numFmtId="0" fontId="3" fillId="0" borderId="4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5" xfId="0" applyBorder="1"/>
    <xf numFmtId="41" fontId="0" fillId="0" borderId="1" xfId="0" applyNumberFormat="1" applyBorder="1" applyAlignment="1">
      <alignment horizontal="center"/>
    </xf>
    <xf numFmtId="164" fontId="0" fillId="0" borderId="1" xfId="1" applyNumberFormat="1" applyFont="1" applyBorder="1"/>
    <xf numFmtId="41" fontId="0" fillId="0" borderId="11" xfId="0" applyNumberFormat="1" applyBorder="1"/>
    <xf numFmtId="2" fontId="0" fillId="0" borderId="1" xfId="0" applyNumberFormat="1" applyBorder="1"/>
    <xf numFmtId="9" fontId="0" fillId="0" borderId="1" xfId="0" applyNumberFormat="1" applyBorder="1"/>
    <xf numFmtId="41" fontId="3" fillId="0" borderId="5" xfId="1" applyFont="1" applyBorder="1" applyAlignment="1">
      <alignment vertical="center"/>
    </xf>
    <xf numFmtId="0" fontId="1" fillId="0" borderId="11" xfId="0" quotePrefix="1" applyFont="1" applyFill="1" applyBorder="1" applyAlignment="1">
      <alignment horizontal="center"/>
    </xf>
    <xf numFmtId="0" fontId="1" fillId="0" borderId="8" xfId="0" quotePrefix="1" applyFont="1" applyFill="1" applyBorder="1"/>
    <xf numFmtId="0" fontId="1" fillId="0" borderId="6" xfId="0" quotePrefix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41" fontId="0" fillId="0" borderId="15" xfId="0" applyNumberFormat="1" applyBorder="1"/>
    <xf numFmtId="0" fontId="1" fillId="0" borderId="15" xfId="0" quotePrefix="1" applyFont="1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8" fillId="0" borderId="3" xfId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1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2" borderId="3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" fillId="0" borderId="3" xfId="0" applyFont="1" applyBorder="1" applyAlignment="1"/>
    <xf numFmtId="0" fontId="1" fillId="0" borderId="4" xfId="0" applyFont="1" applyBorder="1" applyAlignment="1"/>
    <xf numFmtId="0" fontId="2" fillId="0" borderId="8" xfId="0" applyFont="1" applyFill="1" applyBorder="1" applyAlignment="1">
      <alignment vertical="center"/>
    </xf>
    <xf numFmtId="41" fontId="3" fillId="0" borderId="1" xfId="1" applyFont="1" applyBorder="1" applyAlignment="1">
      <alignment horizontal="center" vertical="center"/>
    </xf>
    <xf numFmtId="41" fontId="8" fillId="0" borderId="1" xfId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2" borderId="15" xfId="0" applyFont="1" applyFill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0" fillId="0" borderId="15" xfId="0" quotePrefix="1" applyBorder="1"/>
    <xf numFmtId="0" fontId="8" fillId="0" borderId="2" xfId="0" applyFont="1" applyBorder="1" applyAlignment="1">
      <alignment vertical="center"/>
    </xf>
    <xf numFmtId="0" fontId="0" fillId="0" borderId="3" xfId="0" applyFill="1" applyBorder="1"/>
    <xf numFmtId="43" fontId="0" fillId="0" borderId="1" xfId="0" applyNumberFormat="1" applyBorder="1"/>
    <xf numFmtId="0" fontId="0" fillId="0" borderId="13" xfId="0" applyFont="1" applyBorder="1"/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2" xfId="0" quotePrefix="1" applyFont="1" applyBorder="1" applyAlignment="1">
      <alignment horizontal="center"/>
    </xf>
    <xf numFmtId="41" fontId="0" fillId="0" borderId="2" xfId="1" applyFont="1" applyBorder="1" applyAlignment="1">
      <alignment horizontal="center"/>
    </xf>
    <xf numFmtId="41" fontId="8" fillId="0" borderId="1" xfId="1" applyFont="1" applyBorder="1" applyAlignment="1">
      <alignment vertical="center"/>
    </xf>
    <xf numFmtId="1" fontId="8" fillId="0" borderId="17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16"/>
  <sheetViews>
    <sheetView workbookViewId="0">
      <selection activeCell="A2" sqref="A2"/>
    </sheetView>
  </sheetViews>
  <sheetFormatPr defaultRowHeight="14.5" x14ac:dyDescent="0.35"/>
  <cols>
    <col min="2" max="2" width="4.453125" customWidth="1"/>
    <col min="3" max="3" width="24.1796875" customWidth="1"/>
    <col min="4" max="4" width="2.54296875" customWidth="1"/>
    <col min="5" max="7" width="9.1796875" hidden="1" customWidth="1"/>
    <col min="8" max="8" width="17.26953125" customWidth="1"/>
    <col min="10" max="10" width="9.1796875" hidden="1" customWidth="1"/>
    <col min="11" max="11" width="15.26953125" customWidth="1"/>
    <col min="12" max="12" width="9.1796875" hidden="1" customWidth="1"/>
    <col min="13" max="13" width="12.81640625" customWidth="1"/>
    <col min="14" max="15" width="9.1796875" hidden="1" customWidth="1"/>
    <col min="16" max="16" width="15" customWidth="1"/>
    <col min="17" max="17" width="14.453125" customWidth="1"/>
    <col min="18" max="18" width="15.54296875" customWidth="1"/>
  </cols>
  <sheetData>
    <row r="1" spans="2:29" x14ac:dyDescent="0.25">
      <c r="B1" t="s">
        <v>15</v>
      </c>
    </row>
    <row r="2" spans="2:29" x14ac:dyDescent="0.25">
      <c r="B2" s="4" t="s">
        <v>0</v>
      </c>
      <c r="C2" s="4"/>
      <c r="D2" s="3" t="s">
        <v>13</v>
      </c>
    </row>
    <row r="3" spans="2:29" x14ac:dyDescent="0.25">
      <c r="B3" t="s">
        <v>1</v>
      </c>
      <c r="D3" s="72" t="s">
        <v>12</v>
      </c>
      <c r="H3" t="s">
        <v>183</v>
      </c>
    </row>
    <row r="4" spans="2:29" x14ac:dyDescent="0.25">
      <c r="B4" t="s">
        <v>2</v>
      </c>
      <c r="D4" s="72" t="s">
        <v>12</v>
      </c>
      <c r="H4" t="s">
        <v>187</v>
      </c>
    </row>
    <row r="5" spans="2:29" x14ac:dyDescent="0.25">
      <c r="B5" t="s">
        <v>171</v>
      </c>
      <c r="D5" s="72" t="s">
        <v>12</v>
      </c>
      <c r="H5" t="s">
        <v>191</v>
      </c>
    </row>
    <row r="7" spans="2:29" x14ac:dyDescent="0.25">
      <c r="B7" s="156" t="s">
        <v>188</v>
      </c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8" t="s">
        <v>3</v>
      </c>
      <c r="N7" s="160"/>
      <c r="O7" s="160"/>
      <c r="P7" s="160"/>
      <c r="Q7" s="160"/>
      <c r="R7" s="159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2:29" x14ac:dyDescent="0.25">
      <c r="B8" s="2" t="s">
        <v>4</v>
      </c>
      <c r="C8" s="156" t="s">
        <v>5</v>
      </c>
      <c r="D8" s="156"/>
      <c r="E8" s="156"/>
      <c r="F8" s="156"/>
      <c r="G8" s="156"/>
      <c r="H8" s="125" t="s">
        <v>6</v>
      </c>
      <c r="I8" s="157" t="s">
        <v>7</v>
      </c>
      <c r="J8" s="157"/>
      <c r="K8" s="158" t="s">
        <v>8</v>
      </c>
      <c r="L8" s="159"/>
      <c r="M8" s="158" t="s">
        <v>143</v>
      </c>
      <c r="N8" s="160"/>
      <c r="O8" s="160"/>
      <c r="P8" s="125" t="s">
        <v>9</v>
      </c>
      <c r="Q8" s="126" t="s">
        <v>14</v>
      </c>
      <c r="R8" s="125" t="s">
        <v>10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2:29" x14ac:dyDescent="0.25">
      <c r="B9" s="2"/>
      <c r="C9" s="116"/>
      <c r="D9" s="117"/>
      <c r="E9" s="117"/>
      <c r="F9" s="117"/>
      <c r="G9" s="117"/>
      <c r="H9" s="114"/>
      <c r="I9" s="98"/>
      <c r="J9" s="99"/>
      <c r="K9" s="114"/>
      <c r="L9" s="115"/>
      <c r="M9" s="114"/>
      <c r="N9" s="118"/>
      <c r="O9" s="118"/>
      <c r="P9" s="119"/>
      <c r="Q9" s="118"/>
      <c r="R9" s="119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2:29" x14ac:dyDescent="0.25">
      <c r="B10" s="2" t="s">
        <v>25</v>
      </c>
      <c r="C10" s="121" t="s">
        <v>189</v>
      </c>
      <c r="D10" s="122"/>
      <c r="E10" s="122"/>
      <c r="F10" s="122"/>
      <c r="G10" s="122"/>
      <c r="H10" s="120">
        <v>1500</v>
      </c>
      <c r="I10" s="151" t="s">
        <v>190</v>
      </c>
      <c r="J10" s="152"/>
      <c r="K10" s="120">
        <v>53000</v>
      </c>
      <c r="L10" s="107"/>
      <c r="M10" s="134" t="s">
        <v>145</v>
      </c>
      <c r="N10" s="97"/>
      <c r="O10" s="97"/>
      <c r="P10" s="134" t="s">
        <v>145</v>
      </c>
      <c r="Q10" s="135">
        <f>+H10*K10</f>
        <v>79500000</v>
      </c>
      <c r="R10" s="124">
        <f>12*Q10</f>
        <v>954000000</v>
      </c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2:29" x14ac:dyDescent="0.25">
      <c r="B11" s="2"/>
      <c r="C11" s="121"/>
      <c r="D11" s="122"/>
      <c r="E11" s="122"/>
      <c r="F11" s="122"/>
      <c r="G11" s="122"/>
      <c r="H11" s="123"/>
      <c r="I11" s="151"/>
      <c r="J11" s="152"/>
      <c r="K11" s="153"/>
      <c r="L11" s="154"/>
      <c r="M11" s="153"/>
      <c r="N11" s="155"/>
      <c r="O11" s="155"/>
      <c r="P11" s="119"/>
      <c r="Q11" s="118"/>
      <c r="R11" s="100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2:29" x14ac:dyDescent="0.25">
      <c r="B12" s="121" t="s">
        <v>11</v>
      </c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17"/>
      <c r="R12" s="124">
        <f>+R10</f>
        <v>954000000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2:29" x14ac:dyDescent="0.25">
      <c r="B13" s="133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 t="s">
        <v>13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6" spans="2:29" x14ac:dyDescent="0.25">
      <c r="H16" t="s">
        <v>13</v>
      </c>
    </row>
  </sheetData>
  <mergeCells count="10">
    <mergeCell ref="I10:J10"/>
    <mergeCell ref="I11:J11"/>
    <mergeCell ref="K11:L11"/>
    <mergeCell ref="M11:O11"/>
    <mergeCell ref="B7:L7"/>
    <mergeCell ref="C8:G8"/>
    <mergeCell ref="I8:J8"/>
    <mergeCell ref="K8:L8"/>
    <mergeCell ref="M8:O8"/>
    <mergeCell ref="M7:R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2"/>
  <sheetViews>
    <sheetView tabSelected="1" workbookViewId="0">
      <selection activeCell="A2" sqref="A2"/>
    </sheetView>
  </sheetViews>
  <sheetFormatPr defaultRowHeight="14.5" x14ac:dyDescent="0.35"/>
  <cols>
    <col min="2" max="2" width="5.54296875" customWidth="1"/>
    <col min="3" max="3" width="24.453125" customWidth="1"/>
    <col min="4" max="4" width="2.54296875" customWidth="1"/>
    <col min="5" max="6" width="9.1796875" hidden="1" customWidth="1"/>
    <col min="7" max="7" width="13.453125" customWidth="1"/>
    <col min="8" max="8" width="19.453125" customWidth="1"/>
  </cols>
  <sheetData>
    <row r="1" spans="2:18" x14ac:dyDescent="0.25">
      <c r="B1" s="1" t="s">
        <v>16</v>
      </c>
      <c r="C1" s="1"/>
      <c r="D1" s="1"/>
      <c r="E1" s="1"/>
      <c r="F1" s="1"/>
      <c r="G1" s="1"/>
      <c r="H1" s="1"/>
    </row>
    <row r="2" spans="2:18" x14ac:dyDescent="0.25">
      <c r="B2" s="4" t="s">
        <v>17</v>
      </c>
      <c r="C2" s="4"/>
      <c r="D2" s="87" t="s">
        <v>13</v>
      </c>
      <c r="E2" s="1"/>
      <c r="F2" s="1"/>
      <c r="G2" s="1"/>
      <c r="H2" s="1"/>
    </row>
    <row r="3" spans="2:18" x14ac:dyDescent="0.25">
      <c r="B3" s="1" t="s">
        <v>1</v>
      </c>
      <c r="C3" s="1"/>
      <c r="D3" s="88" t="s">
        <v>12</v>
      </c>
      <c r="G3" t="s">
        <v>183</v>
      </c>
      <c r="Q3" s="1"/>
      <c r="R3" s="1"/>
    </row>
    <row r="4" spans="2:18" x14ac:dyDescent="0.25">
      <c r="B4" s="1" t="s">
        <v>2</v>
      </c>
      <c r="C4" s="1"/>
      <c r="D4" s="88" t="s">
        <v>12</v>
      </c>
      <c r="G4" t="s">
        <v>187</v>
      </c>
      <c r="Q4" s="1"/>
      <c r="R4" s="1"/>
    </row>
    <row r="5" spans="2:18" x14ac:dyDescent="0.25">
      <c r="B5" s="1" t="s">
        <v>171</v>
      </c>
      <c r="C5" s="1"/>
      <c r="D5" s="88" t="s">
        <v>12</v>
      </c>
      <c r="G5" t="s">
        <v>191</v>
      </c>
      <c r="Q5" s="1"/>
      <c r="R5" s="1"/>
    </row>
    <row r="6" spans="2:18" x14ac:dyDescent="0.25">
      <c r="B6" s="1"/>
      <c r="C6" s="1"/>
      <c r="D6" s="1"/>
      <c r="E6" s="1"/>
      <c r="F6" s="1"/>
      <c r="G6" s="1"/>
      <c r="H6" s="1"/>
    </row>
    <row r="7" spans="2:18" x14ac:dyDescent="0.25">
      <c r="B7" s="89" t="s">
        <v>4</v>
      </c>
      <c r="C7" s="127" t="s">
        <v>18</v>
      </c>
      <c r="D7" s="128"/>
      <c r="F7" s="128"/>
      <c r="G7" s="90" t="s">
        <v>198</v>
      </c>
      <c r="H7" s="91" t="s">
        <v>7</v>
      </c>
    </row>
    <row r="8" spans="2:18" x14ac:dyDescent="0.25">
      <c r="B8" s="83" t="s">
        <v>25</v>
      </c>
      <c r="C8" s="75" t="s">
        <v>193</v>
      </c>
      <c r="D8" s="76"/>
      <c r="F8" s="76"/>
      <c r="G8" s="81">
        <v>3</v>
      </c>
      <c r="H8" s="129" t="s">
        <v>78</v>
      </c>
    </row>
    <row r="9" spans="2:18" x14ac:dyDescent="0.25">
      <c r="B9" s="84" t="s">
        <v>28</v>
      </c>
      <c r="C9" s="77" t="s">
        <v>194</v>
      </c>
      <c r="D9" s="78"/>
      <c r="F9" s="78"/>
      <c r="G9" s="82">
        <v>10</v>
      </c>
      <c r="H9" s="125" t="s">
        <v>78</v>
      </c>
    </row>
    <row r="10" spans="2:18" x14ac:dyDescent="0.25">
      <c r="B10" s="139" t="s">
        <v>30</v>
      </c>
      <c r="C10" s="79" t="s">
        <v>195</v>
      </c>
      <c r="D10" s="137"/>
      <c r="E10" s="101"/>
      <c r="F10" s="137"/>
      <c r="G10" s="138">
        <v>3</v>
      </c>
      <c r="H10" s="136" t="s">
        <v>78</v>
      </c>
    </row>
    <row r="11" spans="2:18" x14ac:dyDescent="0.25">
      <c r="B11" s="85"/>
      <c r="C11" s="86" t="s">
        <v>11</v>
      </c>
      <c r="D11" s="80"/>
      <c r="F11" s="80"/>
      <c r="G11" s="150">
        <f>SUM(G8:G10)</f>
        <v>16</v>
      </c>
      <c r="H11" s="130" t="s">
        <v>78</v>
      </c>
    </row>
    <row r="12" spans="2:18" x14ac:dyDescent="0.25">
      <c r="B12" t="s">
        <v>144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0"/>
  <sheetViews>
    <sheetView zoomScale="60" zoomScaleNormal="60" workbookViewId="0">
      <selection activeCell="A8" sqref="A8"/>
    </sheetView>
  </sheetViews>
  <sheetFormatPr defaultRowHeight="14.5" x14ac:dyDescent="0.35"/>
  <cols>
    <col min="2" max="2" width="5.54296875" customWidth="1"/>
    <col min="3" max="3" width="4.54296875" customWidth="1"/>
    <col min="4" max="4" width="34" customWidth="1"/>
    <col min="5" max="5" width="2.7265625" customWidth="1"/>
    <col min="6" max="6" width="16.7265625" customWidth="1"/>
    <col min="7" max="7" width="16.54296875" customWidth="1"/>
  </cols>
  <sheetData>
    <row r="2" spans="2:7" ht="15.75" x14ac:dyDescent="0.25">
      <c r="B2" s="5" t="s">
        <v>19</v>
      </c>
      <c r="C2" s="5"/>
      <c r="D2" s="5"/>
      <c r="E2" s="5"/>
    </row>
    <row r="3" spans="2:7" ht="15.75" x14ac:dyDescent="0.25">
      <c r="B3" s="6" t="s">
        <v>20</v>
      </c>
      <c r="C3" s="6"/>
      <c r="D3" s="6"/>
      <c r="E3" s="7" t="s">
        <v>13</v>
      </c>
    </row>
    <row r="4" spans="2:7" ht="15.75" x14ac:dyDescent="0.25">
      <c r="B4" s="6" t="s">
        <v>1</v>
      </c>
      <c r="C4" s="6"/>
      <c r="D4" s="6"/>
      <c r="E4" s="65" t="s">
        <v>12</v>
      </c>
      <c r="F4" t="s">
        <v>183</v>
      </c>
    </row>
    <row r="5" spans="2:7" ht="15.75" x14ac:dyDescent="0.25">
      <c r="B5" s="6" t="s">
        <v>2</v>
      </c>
      <c r="C5" s="6"/>
      <c r="D5" s="6"/>
      <c r="E5" s="65" t="s">
        <v>12</v>
      </c>
      <c r="F5" t="s">
        <v>187</v>
      </c>
    </row>
    <row r="6" spans="2:7" ht="15.75" x14ac:dyDescent="0.25">
      <c r="B6" s="6" t="s">
        <v>171</v>
      </c>
      <c r="C6" s="6"/>
      <c r="D6" s="6"/>
      <c r="E6" s="65" t="s">
        <v>12</v>
      </c>
      <c r="F6" t="s">
        <v>191</v>
      </c>
    </row>
    <row r="8" spans="2:7" ht="15.75" x14ac:dyDescent="0.25">
      <c r="B8" s="6" t="s">
        <v>20</v>
      </c>
      <c r="C8" s="6"/>
      <c r="D8" s="6"/>
    </row>
    <row r="9" spans="2:7" ht="15.75" x14ac:dyDescent="0.25">
      <c r="B9" s="27" t="s">
        <v>21</v>
      </c>
      <c r="C9" s="131" t="s">
        <v>22</v>
      </c>
      <c r="D9" s="132"/>
      <c r="E9" s="132"/>
      <c r="F9" s="30" t="s">
        <v>23</v>
      </c>
      <c r="G9" s="30" t="s">
        <v>24</v>
      </c>
    </row>
    <row r="10" spans="2:7" ht="15" x14ac:dyDescent="0.25">
      <c r="B10" s="10" t="s">
        <v>25</v>
      </c>
      <c r="C10" s="13" t="s">
        <v>26</v>
      </c>
      <c r="D10" s="14"/>
      <c r="E10" s="14"/>
      <c r="F10" s="10">
        <v>5</v>
      </c>
      <c r="G10" s="25" t="s">
        <v>27</v>
      </c>
    </row>
    <row r="11" spans="2:7" ht="15" x14ac:dyDescent="0.25">
      <c r="B11" s="26" t="s">
        <v>28</v>
      </c>
      <c r="C11" s="22" t="s">
        <v>31</v>
      </c>
      <c r="D11" s="23"/>
      <c r="E11" s="23"/>
      <c r="F11" s="19">
        <v>12</v>
      </c>
      <c r="G11" s="9" t="s">
        <v>29</v>
      </c>
    </row>
    <row r="12" spans="2:7" ht="15" x14ac:dyDescent="0.25">
      <c r="B12" s="20" t="s">
        <v>30</v>
      </c>
      <c r="C12" s="16" t="s">
        <v>32</v>
      </c>
      <c r="D12" s="17"/>
      <c r="E12" s="17"/>
      <c r="F12" s="11">
        <v>30</v>
      </c>
      <c r="G12" s="21" t="s">
        <v>33</v>
      </c>
    </row>
    <row r="13" spans="2:7" ht="15" x14ac:dyDescent="0.25">
      <c r="B13" s="26" t="s">
        <v>34</v>
      </c>
      <c r="C13" s="22" t="s">
        <v>147</v>
      </c>
      <c r="D13" s="23"/>
      <c r="E13" s="23"/>
      <c r="F13" s="66">
        <v>1</v>
      </c>
      <c r="G13" s="9" t="s">
        <v>29</v>
      </c>
    </row>
    <row r="14" spans="2:7" ht="15" x14ac:dyDescent="0.25">
      <c r="B14" s="26" t="s">
        <v>35</v>
      </c>
      <c r="C14" s="22" t="s">
        <v>146</v>
      </c>
      <c r="D14" s="23"/>
      <c r="E14" s="23"/>
      <c r="F14" s="19">
        <v>12</v>
      </c>
      <c r="G14" s="9" t="s">
        <v>36</v>
      </c>
    </row>
    <row r="15" spans="2:7" ht="15" x14ac:dyDescent="0.25">
      <c r="B15" s="68" t="s">
        <v>37</v>
      </c>
      <c r="C15" s="13" t="s">
        <v>148</v>
      </c>
      <c r="D15" s="14"/>
      <c r="E15" s="14"/>
      <c r="F15" s="10"/>
      <c r="G15" s="10"/>
    </row>
    <row r="16" spans="2:7" ht="15" x14ac:dyDescent="0.25">
      <c r="B16" s="11"/>
      <c r="C16" s="30" t="s">
        <v>4</v>
      </c>
      <c r="D16" s="161" t="s">
        <v>38</v>
      </c>
      <c r="E16" s="162"/>
      <c r="F16" s="30" t="s">
        <v>11</v>
      </c>
      <c r="G16" s="30" t="s">
        <v>7</v>
      </c>
    </row>
    <row r="17" spans="2:7" ht="15" x14ac:dyDescent="0.25">
      <c r="B17" s="11"/>
      <c r="C17" s="26" t="s">
        <v>25</v>
      </c>
      <c r="D17" s="121" t="s">
        <v>189</v>
      </c>
      <c r="E17" s="23"/>
      <c r="F17" s="67">
        <f>+'Tabel Lampiran 1'!H10</f>
        <v>1500</v>
      </c>
      <c r="G17" s="9" t="s">
        <v>149</v>
      </c>
    </row>
    <row r="18" spans="2:7" ht="15" x14ac:dyDescent="0.25">
      <c r="B18" s="11" t="s">
        <v>39</v>
      </c>
      <c r="C18" s="16" t="s">
        <v>40</v>
      </c>
      <c r="D18" s="17"/>
      <c r="E18" s="17"/>
      <c r="F18" s="11"/>
      <c r="G18" s="11"/>
    </row>
    <row r="19" spans="2:7" ht="15" x14ac:dyDescent="0.25">
      <c r="B19" s="11"/>
      <c r="C19" s="30" t="s">
        <v>4</v>
      </c>
      <c r="D19" s="162" t="s">
        <v>38</v>
      </c>
      <c r="E19" s="162"/>
      <c r="F19" s="30" t="s">
        <v>8</v>
      </c>
      <c r="G19" s="30" t="s">
        <v>7</v>
      </c>
    </row>
    <row r="20" spans="2:7" ht="15" x14ac:dyDescent="0.25">
      <c r="B20" s="11"/>
      <c r="C20" s="68" t="s">
        <v>25</v>
      </c>
      <c r="D20" s="121" t="s">
        <v>189</v>
      </c>
      <c r="E20" s="23"/>
      <c r="F20" s="67">
        <f>+'Tabel Lampiran 1'!K10</f>
        <v>53000</v>
      </c>
      <c r="G20" s="9" t="s">
        <v>192</v>
      </c>
    </row>
    <row r="21" spans="2:7" ht="15" x14ac:dyDescent="0.25">
      <c r="B21" s="10" t="s">
        <v>41</v>
      </c>
      <c r="C21" s="16" t="s">
        <v>42</v>
      </c>
      <c r="D21" s="17"/>
      <c r="E21" s="17"/>
      <c r="F21" s="11"/>
      <c r="G21" s="11"/>
    </row>
    <row r="22" spans="2:7" ht="15" x14ac:dyDescent="0.25">
      <c r="B22" s="11"/>
      <c r="C22" s="22" t="s">
        <v>43</v>
      </c>
      <c r="D22" s="23" t="s">
        <v>44</v>
      </c>
      <c r="E22" s="23"/>
      <c r="F22" s="19">
        <v>100</v>
      </c>
      <c r="G22" s="9" t="s">
        <v>49</v>
      </c>
    </row>
    <row r="23" spans="2:7" ht="15" x14ac:dyDescent="0.25">
      <c r="B23" s="11"/>
      <c r="C23" s="16" t="s">
        <v>47</v>
      </c>
      <c r="D23" s="17" t="s">
        <v>45</v>
      </c>
      <c r="E23" s="17"/>
      <c r="F23" s="11">
        <v>100</v>
      </c>
      <c r="G23" s="9" t="s">
        <v>49</v>
      </c>
    </row>
    <row r="24" spans="2:7" ht="15" x14ac:dyDescent="0.25">
      <c r="B24" s="12"/>
      <c r="C24" s="22" t="s">
        <v>48</v>
      </c>
      <c r="D24" s="23" t="s">
        <v>46</v>
      </c>
      <c r="E24" s="23"/>
      <c r="F24" s="19">
        <v>100</v>
      </c>
      <c r="G24" s="9" t="s">
        <v>49</v>
      </c>
    </row>
    <row r="25" spans="2:7" ht="15" x14ac:dyDescent="0.25">
      <c r="B25" s="20" t="s">
        <v>50</v>
      </c>
      <c r="C25" s="16" t="s">
        <v>51</v>
      </c>
      <c r="D25" s="17"/>
      <c r="E25" s="17"/>
      <c r="F25" s="11">
        <v>10</v>
      </c>
      <c r="G25" s="9" t="s">
        <v>150</v>
      </c>
    </row>
    <row r="26" spans="2:7" ht="15" x14ac:dyDescent="0.25">
      <c r="B26" s="26" t="s">
        <v>52</v>
      </c>
      <c r="C26" s="22" t="s">
        <v>53</v>
      </c>
      <c r="D26" s="23"/>
      <c r="E26" s="23"/>
      <c r="F26" s="19">
        <v>10</v>
      </c>
      <c r="G26" s="9" t="s">
        <v>150</v>
      </c>
    </row>
    <row r="27" spans="2:7" ht="15" x14ac:dyDescent="0.25">
      <c r="B27" s="26" t="s">
        <v>54</v>
      </c>
      <c r="C27" s="22" t="s">
        <v>55</v>
      </c>
      <c r="D27" s="23"/>
      <c r="E27" s="23"/>
      <c r="F27" s="19"/>
      <c r="G27" s="9"/>
    </row>
    <row r="28" spans="2:7" ht="15" x14ac:dyDescent="0.25">
      <c r="B28" s="11"/>
      <c r="C28" s="16" t="s">
        <v>43</v>
      </c>
      <c r="D28" s="17" t="s">
        <v>56</v>
      </c>
      <c r="E28" s="17"/>
      <c r="F28" s="11">
        <v>70</v>
      </c>
      <c r="G28" s="9" t="s">
        <v>49</v>
      </c>
    </row>
    <row r="29" spans="2:7" ht="15" x14ac:dyDescent="0.25">
      <c r="B29" s="19"/>
      <c r="C29" s="22" t="s">
        <v>47</v>
      </c>
      <c r="D29" s="23" t="s">
        <v>57</v>
      </c>
      <c r="E29" s="23"/>
      <c r="F29" s="19">
        <v>30</v>
      </c>
      <c r="G29" s="9" t="s">
        <v>49</v>
      </c>
    </row>
    <row r="30" spans="2:7" ht="15" x14ac:dyDescent="0.25">
      <c r="B30" s="20" t="s">
        <v>58</v>
      </c>
      <c r="C30" s="16" t="s">
        <v>59</v>
      </c>
      <c r="D30" s="17"/>
      <c r="E30" s="17"/>
      <c r="F30" s="11"/>
      <c r="G30" s="21"/>
    </row>
    <row r="31" spans="2:7" ht="15" x14ac:dyDescent="0.25">
      <c r="B31" s="19"/>
      <c r="C31" s="22" t="s">
        <v>43</v>
      </c>
      <c r="D31" s="23" t="s">
        <v>56</v>
      </c>
      <c r="E31" s="23"/>
      <c r="F31" s="19">
        <v>70</v>
      </c>
      <c r="G31" s="9" t="s">
        <v>49</v>
      </c>
    </row>
    <row r="32" spans="2:7" ht="15" x14ac:dyDescent="0.25">
      <c r="B32" s="19"/>
      <c r="C32" s="22" t="s">
        <v>47</v>
      </c>
      <c r="D32" s="23" t="s">
        <v>57</v>
      </c>
      <c r="E32" s="23"/>
      <c r="F32" s="19">
        <v>30</v>
      </c>
      <c r="G32" s="9" t="s">
        <v>49</v>
      </c>
    </row>
    <row r="33" spans="2:7" ht="15" x14ac:dyDescent="0.25">
      <c r="B33" s="20" t="s">
        <v>60</v>
      </c>
      <c r="C33" s="16" t="s">
        <v>61</v>
      </c>
      <c r="D33" s="17"/>
      <c r="E33" s="17"/>
      <c r="F33" s="11">
        <v>5</v>
      </c>
      <c r="G33" s="21" t="s">
        <v>27</v>
      </c>
    </row>
    <row r="34" spans="2:7" ht="15" x14ac:dyDescent="0.25">
      <c r="B34" s="26" t="s">
        <v>62</v>
      </c>
      <c r="C34" s="22" t="s">
        <v>63</v>
      </c>
      <c r="D34" s="23"/>
      <c r="E34" s="23"/>
      <c r="F34" s="19">
        <v>5</v>
      </c>
      <c r="G34" s="9" t="s">
        <v>27</v>
      </c>
    </row>
    <row r="35" spans="2:7" x14ac:dyDescent="0.35">
      <c r="B35" s="17"/>
      <c r="C35" s="17"/>
      <c r="D35" s="17"/>
      <c r="E35" s="17"/>
      <c r="F35" s="17"/>
      <c r="G35" s="17"/>
    </row>
    <row r="36" spans="2:7" x14ac:dyDescent="0.35">
      <c r="B36" s="17"/>
      <c r="C36" s="17"/>
      <c r="D36" s="17"/>
      <c r="E36" s="17"/>
      <c r="F36" s="17"/>
      <c r="G36" s="17"/>
    </row>
    <row r="37" spans="2:7" x14ac:dyDescent="0.35">
      <c r="B37" s="17"/>
      <c r="C37" s="17"/>
      <c r="D37" s="17"/>
      <c r="E37" s="17"/>
      <c r="F37" s="17"/>
      <c r="G37" s="17"/>
    </row>
    <row r="38" spans="2:7" x14ac:dyDescent="0.35">
      <c r="B38" s="17"/>
      <c r="C38" s="17"/>
      <c r="D38" s="17"/>
      <c r="E38" s="17"/>
      <c r="F38" s="17"/>
      <c r="G38" s="17"/>
    </row>
    <row r="39" spans="2:7" x14ac:dyDescent="0.35">
      <c r="B39" s="17"/>
      <c r="C39" s="17"/>
      <c r="D39" s="17"/>
      <c r="E39" s="17"/>
      <c r="F39" s="17"/>
      <c r="G39" s="17"/>
    </row>
    <row r="40" spans="2:7" x14ac:dyDescent="0.35">
      <c r="B40" s="17"/>
      <c r="C40" s="17"/>
      <c r="D40" s="17"/>
      <c r="E40" s="17"/>
      <c r="F40" s="17"/>
      <c r="G40" s="17"/>
    </row>
  </sheetData>
  <mergeCells count="2">
    <mergeCell ref="D16:E16"/>
    <mergeCell ref="D19:E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7"/>
  <sheetViews>
    <sheetView workbookViewId="0">
      <selection activeCell="A3" sqref="A3"/>
    </sheetView>
  </sheetViews>
  <sheetFormatPr defaultRowHeight="14.5" x14ac:dyDescent="0.35"/>
  <cols>
    <col min="2" max="2" width="5.1796875" customWidth="1"/>
    <col min="3" max="3" width="27.453125" customWidth="1"/>
    <col min="4" max="4" width="3" customWidth="1"/>
    <col min="5" max="5" width="10.453125" customWidth="1"/>
    <col min="6" max="6" width="11.54296875" customWidth="1"/>
    <col min="7" max="7" width="11.453125" customWidth="1"/>
    <col min="8" max="8" width="12.7265625" customWidth="1"/>
    <col min="9" max="9" width="8.81640625" customWidth="1"/>
    <col min="10" max="10" width="16.26953125" customWidth="1"/>
  </cols>
  <sheetData>
    <row r="2" spans="2:10" x14ac:dyDescent="0.25">
      <c r="B2" t="s">
        <v>71</v>
      </c>
    </row>
    <row r="3" spans="2:10" x14ac:dyDescent="0.25">
      <c r="B3" s="4" t="s">
        <v>64</v>
      </c>
      <c r="C3" s="4"/>
      <c r="D3" s="4"/>
      <c r="E3" s="31"/>
    </row>
    <row r="4" spans="2:10" x14ac:dyDescent="0.25">
      <c r="B4" s="1" t="s">
        <v>1</v>
      </c>
      <c r="C4" s="1"/>
      <c r="D4" s="37" t="s">
        <v>12</v>
      </c>
      <c r="E4" t="s">
        <v>183</v>
      </c>
    </row>
    <row r="5" spans="2:10" x14ac:dyDescent="0.25">
      <c r="B5" s="1" t="s">
        <v>2</v>
      </c>
      <c r="C5" s="1"/>
      <c r="D5" s="37" t="s">
        <v>12</v>
      </c>
      <c r="E5" t="s">
        <v>187</v>
      </c>
    </row>
    <row r="6" spans="2:10" x14ac:dyDescent="0.25">
      <c r="B6" s="1" t="s">
        <v>171</v>
      </c>
      <c r="C6" s="4"/>
      <c r="D6" s="37" t="s">
        <v>12</v>
      </c>
      <c r="E6" t="s">
        <v>191</v>
      </c>
    </row>
    <row r="8" spans="2:10" x14ac:dyDescent="0.25">
      <c r="B8" s="38" t="s">
        <v>21</v>
      </c>
      <c r="C8" s="163" t="s">
        <v>22</v>
      </c>
      <c r="D8" s="164"/>
      <c r="E8" s="40" t="s">
        <v>65</v>
      </c>
      <c r="F8" s="40" t="s">
        <v>24</v>
      </c>
      <c r="G8" s="40" t="s">
        <v>66</v>
      </c>
      <c r="H8" s="40" t="s">
        <v>23</v>
      </c>
      <c r="I8" s="40" t="s">
        <v>199</v>
      </c>
      <c r="J8" s="41" t="s">
        <v>87</v>
      </c>
    </row>
    <row r="9" spans="2:10" x14ac:dyDescent="0.25">
      <c r="B9" s="42"/>
      <c r="C9" s="43"/>
      <c r="D9" s="44"/>
      <c r="E9" s="42"/>
      <c r="F9" s="42"/>
      <c r="G9" s="45" t="s">
        <v>24</v>
      </c>
      <c r="H9" s="45" t="s">
        <v>89</v>
      </c>
      <c r="I9" s="46" t="s">
        <v>67</v>
      </c>
      <c r="J9" s="45" t="s">
        <v>88</v>
      </c>
    </row>
    <row r="10" spans="2:10" x14ac:dyDescent="0.25">
      <c r="B10" s="144" t="s">
        <v>25</v>
      </c>
      <c r="C10" s="144" t="s">
        <v>197</v>
      </c>
      <c r="D10" s="44"/>
      <c r="E10" s="145">
        <v>60</v>
      </c>
      <c r="F10" s="9" t="s">
        <v>69</v>
      </c>
      <c r="G10" s="148">
        <v>3500000</v>
      </c>
      <c r="H10" s="69">
        <f>+E10*G10</f>
        <v>210000000</v>
      </c>
      <c r="I10" s="147" t="s">
        <v>145</v>
      </c>
      <c r="J10" s="146" t="s">
        <v>145</v>
      </c>
    </row>
    <row r="11" spans="2:10" x14ac:dyDescent="0.25">
      <c r="B11" s="33" t="s">
        <v>28</v>
      </c>
      <c r="C11" s="22" t="s">
        <v>70</v>
      </c>
      <c r="D11" s="23"/>
      <c r="E11" s="19"/>
      <c r="F11" s="19"/>
      <c r="G11" s="19"/>
      <c r="H11" s="19"/>
      <c r="I11" s="19"/>
      <c r="J11" s="19"/>
    </row>
    <row r="12" spans="2:10" x14ac:dyDescent="0.25">
      <c r="B12" s="33"/>
      <c r="C12" s="33" t="s">
        <v>196</v>
      </c>
      <c r="D12" s="24"/>
      <c r="E12" s="19">
        <v>30</v>
      </c>
      <c r="F12" s="9" t="s">
        <v>69</v>
      </c>
      <c r="G12" s="67">
        <v>500000</v>
      </c>
      <c r="H12" s="69">
        <f>+E12*G12</f>
        <v>15000000</v>
      </c>
      <c r="I12" s="19">
        <v>10</v>
      </c>
      <c r="J12" s="67">
        <f>+H12/I12</f>
        <v>1500000</v>
      </c>
    </row>
    <row r="13" spans="2:10" x14ac:dyDescent="0.25">
      <c r="B13" s="22"/>
      <c r="C13" s="33" t="s">
        <v>172</v>
      </c>
      <c r="D13" s="36"/>
      <c r="E13" s="19"/>
      <c r="F13" s="9" t="s">
        <v>13</v>
      </c>
      <c r="G13" s="19"/>
      <c r="H13" s="67">
        <f>SUM(H12:H12)</f>
        <v>15000000</v>
      </c>
      <c r="I13" s="19"/>
      <c r="J13" s="67">
        <f>SUM(J12:J12)</f>
        <v>1500000</v>
      </c>
    </row>
    <row r="14" spans="2:10" x14ac:dyDescent="0.25">
      <c r="B14" s="33" t="s">
        <v>34</v>
      </c>
      <c r="C14" s="22" t="s">
        <v>153</v>
      </c>
      <c r="D14" s="24"/>
      <c r="E14" s="10" t="s">
        <v>13</v>
      </c>
      <c r="F14" s="9" t="s">
        <v>13</v>
      </c>
      <c r="G14" s="19"/>
      <c r="H14" s="19"/>
      <c r="I14" s="19"/>
      <c r="J14" s="19"/>
    </row>
    <row r="15" spans="2:10" x14ac:dyDescent="0.25">
      <c r="B15" s="33"/>
      <c r="C15" s="33" t="s">
        <v>184</v>
      </c>
      <c r="D15" s="24"/>
      <c r="E15" s="10">
        <v>2</v>
      </c>
      <c r="F15" s="9" t="s">
        <v>151</v>
      </c>
      <c r="G15" s="67">
        <v>250000</v>
      </c>
      <c r="H15" s="69">
        <f t="shared" ref="H15" si="0">+E15*G15</f>
        <v>500000</v>
      </c>
      <c r="I15" s="19">
        <v>5</v>
      </c>
      <c r="J15" s="67">
        <f t="shared" ref="J15" si="1">+H15/I15</f>
        <v>100000</v>
      </c>
    </row>
    <row r="16" spans="2:10" x14ac:dyDescent="0.25">
      <c r="B16" s="33"/>
      <c r="C16" s="33" t="s">
        <v>152</v>
      </c>
      <c r="D16" s="23"/>
      <c r="E16" s="19"/>
      <c r="F16" s="9"/>
      <c r="G16" s="19"/>
      <c r="H16" s="69">
        <f>SUM(H15:H15)</f>
        <v>500000</v>
      </c>
      <c r="I16" s="19"/>
      <c r="J16" s="69">
        <f>SUM(J15:J15)</f>
        <v>100000</v>
      </c>
    </row>
    <row r="17" spans="2:10" x14ac:dyDescent="0.25">
      <c r="B17" s="22"/>
      <c r="C17" s="22" t="s">
        <v>11</v>
      </c>
      <c r="D17" s="23"/>
      <c r="E17" s="19"/>
      <c r="F17" s="19"/>
      <c r="G17" s="19"/>
      <c r="H17" s="69">
        <f>+H10+H13+H16</f>
        <v>225500000</v>
      </c>
      <c r="I17" s="19"/>
      <c r="J17" s="69">
        <f>+J13+J16</f>
        <v>1600000</v>
      </c>
    </row>
  </sheetData>
  <mergeCells count="1">
    <mergeCell ref="C8:D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1"/>
  <sheetViews>
    <sheetView workbookViewId="0">
      <selection activeCell="A3" sqref="A3"/>
    </sheetView>
  </sheetViews>
  <sheetFormatPr defaultRowHeight="14.5" x14ac:dyDescent="0.35"/>
  <cols>
    <col min="2" max="2" width="5.1796875" customWidth="1"/>
    <col min="3" max="3" width="3.81640625" customWidth="1"/>
    <col min="4" max="4" width="20.1796875" customWidth="1"/>
    <col min="5" max="5" width="2.26953125" customWidth="1"/>
    <col min="6" max="6" width="10" customWidth="1"/>
    <col min="7" max="7" width="10.81640625" customWidth="1"/>
    <col min="8" max="8" width="10.54296875" customWidth="1"/>
    <col min="9" max="9" width="12.54296875" customWidth="1"/>
    <col min="10" max="10" width="13.7265625" customWidth="1"/>
    <col min="13" max="13" width="12.54296875" bestFit="1" customWidth="1"/>
  </cols>
  <sheetData>
    <row r="2" spans="2:13" x14ac:dyDescent="0.25">
      <c r="B2" t="s">
        <v>84</v>
      </c>
    </row>
    <row r="3" spans="2:13" x14ac:dyDescent="0.25">
      <c r="B3" s="4" t="s">
        <v>72</v>
      </c>
      <c r="C3" s="4"/>
      <c r="D3" s="4"/>
      <c r="E3" s="31" t="s">
        <v>13</v>
      </c>
    </row>
    <row r="4" spans="2:13" x14ac:dyDescent="0.25">
      <c r="B4" s="1" t="s">
        <v>1</v>
      </c>
      <c r="C4" s="1"/>
      <c r="D4" s="1"/>
      <c r="E4" s="37" t="s">
        <v>12</v>
      </c>
      <c r="F4" t="s">
        <v>183</v>
      </c>
    </row>
    <row r="5" spans="2:13" x14ac:dyDescent="0.25">
      <c r="B5" s="1" t="s">
        <v>2</v>
      </c>
      <c r="C5" s="1"/>
      <c r="D5" s="1"/>
      <c r="E5" s="37" t="s">
        <v>12</v>
      </c>
      <c r="F5" t="s">
        <v>187</v>
      </c>
    </row>
    <row r="6" spans="2:13" x14ac:dyDescent="0.25">
      <c r="B6" s="1" t="s">
        <v>171</v>
      </c>
      <c r="C6" s="1"/>
      <c r="D6" s="1"/>
      <c r="E6" s="37" t="s">
        <v>12</v>
      </c>
      <c r="F6" t="s">
        <v>191</v>
      </c>
    </row>
    <row r="8" spans="2:13" x14ac:dyDescent="0.25">
      <c r="B8" s="38" t="s">
        <v>21</v>
      </c>
      <c r="C8" s="71"/>
      <c r="D8" s="39" t="s">
        <v>22</v>
      </c>
      <c r="E8" s="47"/>
      <c r="F8" s="40" t="s">
        <v>65</v>
      </c>
      <c r="G8" s="40" t="s">
        <v>24</v>
      </c>
      <c r="H8" s="40" t="s">
        <v>66</v>
      </c>
      <c r="I8" s="40" t="s">
        <v>73</v>
      </c>
      <c r="J8" s="40" t="s">
        <v>73</v>
      </c>
    </row>
    <row r="9" spans="2:13" x14ac:dyDescent="0.25">
      <c r="B9" s="42"/>
      <c r="C9" s="43"/>
      <c r="D9" s="44"/>
      <c r="E9" s="48"/>
      <c r="F9" s="42"/>
      <c r="G9" s="42"/>
      <c r="H9" s="45" t="s">
        <v>24</v>
      </c>
      <c r="I9" s="45" t="s">
        <v>74</v>
      </c>
      <c r="J9" s="45" t="s">
        <v>75</v>
      </c>
    </row>
    <row r="10" spans="2:13" x14ac:dyDescent="0.25">
      <c r="B10" s="33" t="s">
        <v>43</v>
      </c>
      <c r="C10" s="22" t="s">
        <v>154</v>
      </c>
      <c r="D10" s="23"/>
      <c r="E10" s="24"/>
      <c r="F10" s="19"/>
      <c r="G10" s="9"/>
      <c r="H10" s="19"/>
      <c r="I10" s="19"/>
      <c r="J10" s="19"/>
    </row>
    <row r="11" spans="2:13" x14ac:dyDescent="0.25">
      <c r="B11" s="33" t="s">
        <v>13</v>
      </c>
      <c r="C11" s="73" t="s">
        <v>145</v>
      </c>
      <c r="D11" s="23" t="s">
        <v>189</v>
      </c>
      <c r="E11" s="24"/>
      <c r="F11" s="67">
        <f>+'Tabel Lampiran 1'!H10</f>
        <v>1500</v>
      </c>
      <c r="G11" s="9" t="s">
        <v>149</v>
      </c>
      <c r="H11" s="67">
        <v>45000</v>
      </c>
      <c r="I11" s="69">
        <f>+F11*H11</f>
        <v>67500000</v>
      </c>
      <c r="J11" s="69">
        <f>12*I11</f>
        <v>810000000</v>
      </c>
    </row>
    <row r="12" spans="2:13" x14ac:dyDescent="0.25">
      <c r="B12" s="34"/>
      <c r="C12" s="34"/>
      <c r="D12" s="140" t="s">
        <v>76</v>
      </c>
      <c r="E12" s="32"/>
      <c r="F12" s="74"/>
      <c r="G12" s="9"/>
      <c r="H12" s="19"/>
      <c r="I12" s="69">
        <f>SUM(I11:I11)</f>
        <v>67500000</v>
      </c>
      <c r="J12" s="69">
        <f>SUM(J11:J11)</f>
        <v>810000000</v>
      </c>
    </row>
    <row r="13" spans="2:13" x14ac:dyDescent="0.25">
      <c r="B13" s="33" t="s">
        <v>47</v>
      </c>
      <c r="C13" s="22" t="s">
        <v>77</v>
      </c>
      <c r="D13" s="23"/>
      <c r="E13" s="8"/>
      <c r="F13" s="149">
        <f>+'Tabel Lampiran 2 '!G11</f>
        <v>16</v>
      </c>
      <c r="G13" s="9" t="s">
        <v>78</v>
      </c>
      <c r="H13" s="67">
        <v>100000</v>
      </c>
      <c r="I13" s="69">
        <f t="shared" ref="I13:I16" si="0">+F13*H13</f>
        <v>1600000</v>
      </c>
      <c r="J13" s="69">
        <f>4*I13</f>
        <v>6400000</v>
      </c>
      <c r="M13" t="s">
        <v>13</v>
      </c>
    </row>
    <row r="14" spans="2:13" x14ac:dyDescent="0.25">
      <c r="B14" s="33" t="s">
        <v>48</v>
      </c>
      <c r="C14" s="22" t="s">
        <v>173</v>
      </c>
      <c r="D14" s="23"/>
      <c r="E14" s="8"/>
      <c r="F14" s="141"/>
      <c r="G14" s="9"/>
      <c r="H14" s="67"/>
      <c r="I14" s="69"/>
      <c r="J14" s="69"/>
    </row>
    <row r="15" spans="2:13" x14ac:dyDescent="0.25">
      <c r="B15" s="33"/>
      <c r="C15" s="73" t="s">
        <v>145</v>
      </c>
      <c r="D15" t="s">
        <v>185</v>
      </c>
      <c r="E15" s="8"/>
      <c r="F15" s="141">
        <v>1</v>
      </c>
      <c r="G15" s="9" t="s">
        <v>186</v>
      </c>
      <c r="H15" s="67">
        <v>1500000</v>
      </c>
      <c r="I15" s="69">
        <f t="shared" si="0"/>
        <v>1500000</v>
      </c>
      <c r="J15" s="69">
        <f>12*I15</f>
        <v>18000000</v>
      </c>
    </row>
    <row r="16" spans="2:13" x14ac:dyDescent="0.25">
      <c r="B16" s="19" t="s">
        <v>13</v>
      </c>
      <c r="C16" s="73" t="s">
        <v>145</v>
      </c>
      <c r="D16" s="36" t="s">
        <v>79</v>
      </c>
      <c r="E16" s="24"/>
      <c r="F16" s="12">
        <v>1</v>
      </c>
      <c r="G16" s="9" t="s">
        <v>68</v>
      </c>
      <c r="H16" s="67">
        <v>100000</v>
      </c>
      <c r="I16" s="69">
        <f t="shared" si="0"/>
        <v>100000</v>
      </c>
      <c r="J16" s="69">
        <f>12*I16</f>
        <v>1200000</v>
      </c>
    </row>
    <row r="17" spans="2:13" x14ac:dyDescent="0.25">
      <c r="B17" s="19"/>
      <c r="C17" s="73" t="s">
        <v>145</v>
      </c>
      <c r="D17" s="36" t="s">
        <v>85</v>
      </c>
      <c r="E17" s="24"/>
      <c r="F17" s="12">
        <v>1</v>
      </c>
      <c r="G17" s="9" t="s">
        <v>68</v>
      </c>
      <c r="H17" s="67">
        <v>100000</v>
      </c>
      <c r="I17" s="69">
        <f t="shared" ref="I17" si="1">+F17*H17</f>
        <v>100000</v>
      </c>
      <c r="J17" s="69">
        <f>12*I17</f>
        <v>1200000</v>
      </c>
    </row>
    <row r="18" spans="2:13" x14ac:dyDescent="0.25">
      <c r="B18" s="19"/>
      <c r="C18" s="36" t="s">
        <v>174</v>
      </c>
      <c r="D18" s="23"/>
      <c r="E18" s="18"/>
      <c r="F18" s="12"/>
      <c r="G18" s="9"/>
      <c r="H18" s="19"/>
      <c r="I18" s="69">
        <f>SUM(I15:I17)</f>
        <v>1700000</v>
      </c>
      <c r="J18" s="69">
        <f>SUM(J15:J17)</f>
        <v>20400000</v>
      </c>
      <c r="M18" s="94" t="s">
        <v>13</v>
      </c>
    </row>
    <row r="19" spans="2:13" x14ac:dyDescent="0.25">
      <c r="B19" s="33"/>
      <c r="C19" s="33"/>
      <c r="D19" s="23" t="s">
        <v>175</v>
      </c>
      <c r="E19" s="24"/>
      <c r="F19" s="19"/>
      <c r="G19" s="9"/>
      <c r="H19" s="19"/>
      <c r="I19" s="69">
        <f>+I18+I13+I12</f>
        <v>70800000</v>
      </c>
      <c r="J19" s="69">
        <f>+J18+J13+J12</f>
        <v>836800000</v>
      </c>
    </row>
    <row r="20" spans="2:13" x14ac:dyDescent="0.25">
      <c r="B20" s="92" t="s">
        <v>13</v>
      </c>
      <c r="C20" s="54"/>
    </row>
    <row r="21" spans="2:13" x14ac:dyDescent="0.25">
      <c r="B21" t="s">
        <v>13</v>
      </c>
      <c r="C21" s="54" t="s">
        <v>13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26"/>
  <sheetViews>
    <sheetView zoomScale="80" zoomScaleNormal="80" workbookViewId="0">
      <selection activeCell="A3" sqref="A3"/>
    </sheetView>
  </sheetViews>
  <sheetFormatPr defaultRowHeight="14.5" x14ac:dyDescent="0.35"/>
  <cols>
    <col min="2" max="2" width="6.54296875" customWidth="1"/>
    <col min="3" max="3" width="3.7265625" customWidth="1"/>
    <col min="4" max="4" width="21" customWidth="1"/>
    <col min="5" max="5" width="3" customWidth="1"/>
    <col min="6" max="6" width="11.81640625" customWidth="1"/>
    <col min="7" max="7" width="10.81640625" customWidth="1"/>
    <col min="8" max="8" width="14" customWidth="1"/>
    <col min="9" max="9" width="17.81640625" customWidth="1"/>
    <col min="11" max="11" width="12.54296875" bestFit="1" customWidth="1"/>
  </cols>
  <sheetData>
    <row r="2" spans="2:17" x14ac:dyDescent="0.25">
      <c r="B2" t="s">
        <v>90</v>
      </c>
    </row>
    <row r="3" spans="2:17" x14ac:dyDescent="0.25">
      <c r="B3" s="1" t="s">
        <v>91</v>
      </c>
      <c r="C3" s="1"/>
      <c r="D3" s="1"/>
      <c r="E3" s="31" t="s">
        <v>13</v>
      </c>
    </row>
    <row r="4" spans="2:17" x14ac:dyDescent="0.25">
      <c r="B4" s="1" t="s">
        <v>1</v>
      </c>
      <c r="C4" s="1"/>
      <c r="D4" s="1"/>
      <c r="E4" s="31" t="s">
        <v>12</v>
      </c>
      <c r="F4" t="s">
        <v>183</v>
      </c>
    </row>
    <row r="5" spans="2:17" x14ac:dyDescent="0.25">
      <c r="B5" s="1" t="s">
        <v>2</v>
      </c>
      <c r="C5" s="1"/>
      <c r="D5" s="1"/>
      <c r="E5" s="31" t="s">
        <v>12</v>
      </c>
      <c r="F5" t="s">
        <v>187</v>
      </c>
    </row>
    <row r="6" spans="2:17" x14ac:dyDescent="0.25">
      <c r="B6" s="1" t="s">
        <v>171</v>
      </c>
      <c r="C6" s="4"/>
      <c r="D6" s="4"/>
      <c r="E6" s="31" t="s">
        <v>12</v>
      </c>
      <c r="F6" t="s">
        <v>191</v>
      </c>
    </row>
    <row r="8" spans="2:17" x14ac:dyDescent="0.25">
      <c r="B8" s="30" t="s">
        <v>92</v>
      </c>
      <c r="C8" s="161" t="s">
        <v>22</v>
      </c>
      <c r="D8" s="162"/>
      <c r="E8" s="165"/>
      <c r="F8" s="30" t="s">
        <v>65</v>
      </c>
      <c r="G8" s="30" t="s">
        <v>24</v>
      </c>
      <c r="H8" s="30" t="s">
        <v>93</v>
      </c>
      <c r="I8" s="29" t="s">
        <v>200</v>
      </c>
    </row>
    <row r="9" spans="2:17" x14ac:dyDescent="0.25">
      <c r="B9" s="52" t="s">
        <v>25</v>
      </c>
      <c r="C9" s="58" t="s">
        <v>94</v>
      </c>
      <c r="D9" s="59"/>
      <c r="E9" s="15"/>
      <c r="G9" s="10"/>
      <c r="I9" s="10"/>
      <c r="Q9" t="s">
        <v>13</v>
      </c>
    </row>
    <row r="10" spans="2:17" x14ac:dyDescent="0.25">
      <c r="B10" s="19"/>
      <c r="C10" s="22" t="s">
        <v>43</v>
      </c>
      <c r="D10" s="23" t="s">
        <v>176</v>
      </c>
      <c r="E10" s="24"/>
      <c r="F10" s="23">
        <v>1</v>
      </c>
      <c r="G10" s="9" t="s">
        <v>29</v>
      </c>
      <c r="H10" s="93">
        <f>+'Tabel Lampiran 5'!I12</f>
        <v>67500000</v>
      </c>
      <c r="I10" s="69">
        <f>+H10</f>
        <v>67500000</v>
      </c>
    </row>
    <row r="11" spans="2:17" x14ac:dyDescent="0.25">
      <c r="B11" s="19"/>
      <c r="C11" s="22" t="s">
        <v>47</v>
      </c>
      <c r="D11" s="23" t="s">
        <v>177</v>
      </c>
      <c r="E11" s="24"/>
      <c r="F11" s="23">
        <v>1</v>
      </c>
      <c r="G11" s="9" t="s">
        <v>29</v>
      </c>
      <c r="H11" s="93">
        <f>+'Tabel Lampiran 5'!I13</f>
        <v>1600000</v>
      </c>
      <c r="I11" s="69">
        <f>+H11</f>
        <v>1600000</v>
      </c>
    </row>
    <row r="12" spans="2:17" x14ac:dyDescent="0.25">
      <c r="B12" s="19"/>
      <c r="C12" s="22" t="s">
        <v>48</v>
      </c>
      <c r="D12" s="23" t="s">
        <v>178</v>
      </c>
      <c r="E12" s="24"/>
      <c r="F12" s="23">
        <v>1</v>
      </c>
      <c r="G12" s="9" t="s">
        <v>29</v>
      </c>
      <c r="H12" s="93">
        <f>+'Tabel Lampiran 5'!I18</f>
        <v>1700000</v>
      </c>
      <c r="I12" s="69">
        <f>+H12</f>
        <v>1700000</v>
      </c>
    </row>
    <row r="13" spans="2:17" x14ac:dyDescent="0.25">
      <c r="B13" s="11"/>
      <c r="C13" s="16" t="s">
        <v>96</v>
      </c>
      <c r="D13" s="17"/>
      <c r="E13" s="18"/>
      <c r="G13" s="11"/>
      <c r="H13" s="69">
        <f>SUM(H10:H12)</f>
        <v>70800000</v>
      </c>
      <c r="I13" s="69">
        <f>SUM(I10:I12)</f>
        <v>70800000</v>
      </c>
      <c r="K13" s="94" t="s">
        <v>13</v>
      </c>
    </row>
    <row r="14" spans="2:17" x14ac:dyDescent="0.25">
      <c r="B14" s="55" t="s">
        <v>28</v>
      </c>
      <c r="C14" s="49" t="s">
        <v>97</v>
      </c>
      <c r="D14" s="50"/>
      <c r="E14" s="24"/>
      <c r="F14" s="23"/>
      <c r="G14" s="19"/>
      <c r="H14" s="23"/>
      <c r="I14" s="19"/>
    </row>
    <row r="15" spans="2:17" x14ac:dyDescent="0.25">
      <c r="B15" s="11"/>
      <c r="C15" s="16" t="s">
        <v>43</v>
      </c>
      <c r="D15" s="54" t="s">
        <v>97</v>
      </c>
      <c r="E15" s="18"/>
      <c r="F15">
        <v>1</v>
      </c>
      <c r="G15" s="21" t="s">
        <v>68</v>
      </c>
      <c r="H15" s="94">
        <f>+'Tabel Lampiran 4'!H17</f>
        <v>225500000</v>
      </c>
      <c r="I15" s="95">
        <f>+H15</f>
        <v>225500000</v>
      </c>
    </row>
    <row r="16" spans="2:17" x14ac:dyDescent="0.25">
      <c r="B16" s="19"/>
      <c r="C16" s="22" t="s">
        <v>155</v>
      </c>
      <c r="D16" s="23"/>
      <c r="E16" s="24"/>
      <c r="F16" s="23"/>
      <c r="G16" s="19"/>
      <c r="H16" s="93" t="s">
        <v>13</v>
      </c>
      <c r="I16" s="69">
        <f>+I15</f>
        <v>225500000</v>
      </c>
    </row>
    <row r="17" spans="2:12" x14ac:dyDescent="0.25">
      <c r="B17" s="19"/>
      <c r="C17" s="22" t="s">
        <v>98</v>
      </c>
      <c r="D17" s="23"/>
      <c r="E17" s="24"/>
      <c r="F17" s="23"/>
      <c r="G17" s="19"/>
      <c r="H17" s="93"/>
      <c r="I17" s="69">
        <f>+I16+I13</f>
        <v>296300000</v>
      </c>
      <c r="K17" s="94" t="s">
        <v>13</v>
      </c>
    </row>
    <row r="18" spans="2:12" x14ac:dyDescent="0.25">
      <c r="B18" s="11"/>
      <c r="C18" s="56" t="s">
        <v>102</v>
      </c>
      <c r="D18" s="57"/>
      <c r="E18" s="18"/>
      <c r="G18" s="11"/>
      <c r="I18" s="11"/>
      <c r="K18" s="94" t="s">
        <v>13</v>
      </c>
    </row>
    <row r="19" spans="2:12" x14ac:dyDescent="0.25">
      <c r="B19" s="9" t="s">
        <v>25</v>
      </c>
      <c r="C19" s="22" t="s">
        <v>94</v>
      </c>
      <c r="D19" s="23"/>
      <c r="E19" s="24"/>
      <c r="F19" s="23"/>
      <c r="G19" s="19"/>
      <c r="H19" s="23"/>
      <c r="I19" s="19"/>
    </row>
    <row r="20" spans="2:12" x14ac:dyDescent="0.25">
      <c r="B20" s="21"/>
      <c r="C20" s="16" t="s">
        <v>43</v>
      </c>
      <c r="D20" s="17" t="s">
        <v>56</v>
      </c>
      <c r="E20" s="18"/>
      <c r="F20">
        <f>+'Tabel Lampiran 3'!F28</f>
        <v>70</v>
      </c>
      <c r="G20" s="70" t="s">
        <v>156</v>
      </c>
      <c r="H20" s="94">
        <f>+I13</f>
        <v>70800000</v>
      </c>
      <c r="I20" s="69">
        <f>+F20/100*H20</f>
        <v>49560000</v>
      </c>
      <c r="L20" s="94" t="s">
        <v>13</v>
      </c>
    </row>
    <row r="21" spans="2:12" x14ac:dyDescent="0.25">
      <c r="B21" s="9"/>
      <c r="C21" s="22" t="s">
        <v>47</v>
      </c>
      <c r="D21" s="23" t="s">
        <v>99</v>
      </c>
      <c r="E21" s="24"/>
      <c r="F21" s="23">
        <f>+'Tabel Lampiran 3'!F29</f>
        <v>30</v>
      </c>
      <c r="G21" s="70" t="s">
        <v>156</v>
      </c>
      <c r="H21" s="93">
        <f>+I13</f>
        <v>70800000</v>
      </c>
      <c r="I21" s="69">
        <f>+F21/100*H21</f>
        <v>21240000</v>
      </c>
    </row>
    <row r="22" spans="2:12" x14ac:dyDescent="0.25">
      <c r="B22" s="21"/>
      <c r="C22" s="16" t="s">
        <v>100</v>
      </c>
      <c r="D22" s="17"/>
      <c r="E22" s="18"/>
      <c r="G22" s="11"/>
      <c r="H22" s="94"/>
      <c r="I22" s="95">
        <f>SUM(I20:I21)</f>
        <v>70800000</v>
      </c>
    </row>
    <row r="23" spans="2:12" x14ac:dyDescent="0.25">
      <c r="B23" s="55" t="s">
        <v>28</v>
      </c>
      <c r="C23" s="22" t="s">
        <v>97</v>
      </c>
      <c r="D23" s="23"/>
      <c r="E23" s="24"/>
      <c r="F23" s="23"/>
      <c r="G23" s="19"/>
      <c r="H23" s="23"/>
      <c r="I23" s="19"/>
    </row>
    <row r="24" spans="2:12" x14ac:dyDescent="0.25">
      <c r="B24" s="11"/>
      <c r="C24" s="16" t="s">
        <v>43</v>
      </c>
      <c r="D24" s="17" t="s">
        <v>56</v>
      </c>
      <c r="E24" s="18"/>
      <c r="F24">
        <f>+'Tabel Lampiran 3'!F31</f>
        <v>70</v>
      </c>
      <c r="G24" s="70" t="s">
        <v>156</v>
      </c>
      <c r="H24" s="94">
        <f>+H15</f>
        <v>225500000</v>
      </c>
      <c r="I24" s="69">
        <f t="shared" ref="I24:I25" si="0">+F24/100*H24</f>
        <v>157850000</v>
      </c>
    </row>
    <row r="25" spans="2:12" x14ac:dyDescent="0.25">
      <c r="B25" s="19"/>
      <c r="C25" s="22" t="s">
        <v>47</v>
      </c>
      <c r="D25" s="23" t="s">
        <v>99</v>
      </c>
      <c r="E25" s="24"/>
      <c r="F25" s="23">
        <f>+'Tabel Lampiran 3'!F32</f>
        <v>30</v>
      </c>
      <c r="G25" s="70" t="s">
        <v>156</v>
      </c>
      <c r="H25" s="93">
        <f>+H15</f>
        <v>225500000</v>
      </c>
      <c r="I25" s="69">
        <f t="shared" si="0"/>
        <v>67650000</v>
      </c>
    </row>
    <row r="26" spans="2:12" x14ac:dyDescent="0.25">
      <c r="B26" s="19"/>
      <c r="C26" s="22" t="s">
        <v>101</v>
      </c>
      <c r="D26" s="23"/>
      <c r="E26" s="24"/>
      <c r="F26" s="23"/>
      <c r="G26" s="19"/>
      <c r="H26" s="93" t="s">
        <v>13</v>
      </c>
      <c r="I26" s="69">
        <f>SUM(I24:I25)</f>
        <v>225500000</v>
      </c>
    </row>
  </sheetData>
  <mergeCells count="1">
    <mergeCell ref="C8:E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37"/>
  <sheetViews>
    <sheetView topLeftCell="A19" workbookViewId="0">
      <selection activeCell="A20" sqref="A20"/>
    </sheetView>
  </sheetViews>
  <sheetFormatPr defaultRowHeight="14.5" x14ac:dyDescent="0.35"/>
  <cols>
    <col min="2" max="2" width="5.81640625" customWidth="1"/>
    <col min="3" max="3" width="3.81640625" customWidth="1"/>
    <col min="4" max="4" width="24.26953125" customWidth="1"/>
    <col min="5" max="5" width="2.54296875" customWidth="1"/>
    <col min="6" max="6" width="14.7265625" customWidth="1"/>
    <col min="7" max="7" width="14.54296875" customWidth="1"/>
    <col min="8" max="8" width="14.26953125" customWidth="1"/>
    <col min="9" max="9" width="14" customWidth="1"/>
    <col min="10" max="10" width="14.26953125" customWidth="1"/>
    <col min="11" max="11" width="15.54296875" customWidth="1"/>
  </cols>
  <sheetData>
    <row r="2" spans="2:16" x14ac:dyDescent="0.25">
      <c r="B2" t="s">
        <v>103</v>
      </c>
    </row>
    <row r="3" spans="2:16" x14ac:dyDescent="0.25">
      <c r="B3" s="4" t="s">
        <v>104</v>
      </c>
      <c r="C3" s="4"/>
      <c r="D3" s="4"/>
      <c r="E3" s="31" t="s">
        <v>13</v>
      </c>
    </row>
    <row r="4" spans="2:16" x14ac:dyDescent="0.25">
      <c r="B4" s="1" t="s">
        <v>1</v>
      </c>
      <c r="C4" s="1"/>
      <c r="D4" s="1"/>
      <c r="E4" s="31" t="s">
        <v>12</v>
      </c>
      <c r="F4" t="s">
        <v>183</v>
      </c>
    </row>
    <row r="5" spans="2:16" x14ac:dyDescent="0.25">
      <c r="B5" s="1" t="s">
        <v>2</v>
      </c>
      <c r="C5" s="1"/>
      <c r="D5" s="1"/>
      <c r="E5" s="31" t="s">
        <v>12</v>
      </c>
      <c r="F5" t="s">
        <v>187</v>
      </c>
    </row>
    <row r="6" spans="2:16" x14ac:dyDescent="0.25">
      <c r="B6" s="1" t="s">
        <v>171</v>
      </c>
      <c r="C6" s="1"/>
      <c r="D6" s="1"/>
      <c r="E6" s="31" t="s">
        <v>12</v>
      </c>
      <c r="F6" t="s">
        <v>191</v>
      </c>
    </row>
    <row r="8" spans="2:16" x14ac:dyDescent="0.25">
      <c r="B8" s="44" t="s">
        <v>165</v>
      </c>
      <c r="C8" s="101"/>
      <c r="D8" s="101"/>
      <c r="E8" s="101"/>
      <c r="F8" s="101"/>
      <c r="G8" s="101"/>
      <c r="H8" s="101"/>
      <c r="I8" s="101"/>
      <c r="J8" s="101"/>
    </row>
    <row r="9" spans="2:16" x14ac:dyDescent="0.25">
      <c r="B9" s="30" t="s">
        <v>92</v>
      </c>
      <c r="C9" s="161" t="s">
        <v>22</v>
      </c>
      <c r="D9" s="162"/>
      <c r="E9" s="165"/>
      <c r="F9" s="64" t="s">
        <v>105</v>
      </c>
      <c r="G9" s="30" t="s">
        <v>106</v>
      </c>
      <c r="H9" s="64" t="s">
        <v>107</v>
      </c>
      <c r="I9" s="30" t="s">
        <v>108</v>
      </c>
      <c r="J9" s="30" t="s">
        <v>109</v>
      </c>
    </row>
    <row r="10" spans="2:16" x14ac:dyDescent="0.25">
      <c r="B10" s="55" t="s">
        <v>25</v>
      </c>
      <c r="C10" s="23" t="s">
        <v>163</v>
      </c>
      <c r="D10" s="23"/>
      <c r="E10" s="24"/>
      <c r="F10" s="69">
        <f>+'Tabel Lampiran 6'!I20</f>
        <v>49560000</v>
      </c>
      <c r="G10" s="69">
        <f>+F10-G11</f>
        <v>39648000</v>
      </c>
      <c r="H10" s="69">
        <f>+G10-H11</f>
        <v>29736000</v>
      </c>
      <c r="I10" s="69">
        <f>+H10-I11</f>
        <v>19824000</v>
      </c>
      <c r="J10" s="69">
        <f>+I10-J11</f>
        <v>9912000</v>
      </c>
      <c r="P10" t="s">
        <v>13</v>
      </c>
    </row>
    <row r="11" spans="2:16" x14ac:dyDescent="0.25">
      <c r="B11" s="19"/>
      <c r="C11" s="23" t="s">
        <v>43</v>
      </c>
      <c r="D11" s="23" t="s">
        <v>158</v>
      </c>
      <c r="E11" s="24"/>
      <c r="F11" s="67">
        <f>+F10/'Tabel Lampiran 3'!F33</f>
        <v>9912000</v>
      </c>
      <c r="G11" s="67">
        <f>+F11</f>
        <v>9912000</v>
      </c>
      <c r="H11" s="67">
        <f>+G11</f>
        <v>9912000</v>
      </c>
      <c r="I11" s="67">
        <f>+H11</f>
        <v>9912000</v>
      </c>
      <c r="J11" s="67">
        <f>+I11</f>
        <v>9912000</v>
      </c>
    </row>
    <row r="12" spans="2:16" x14ac:dyDescent="0.25">
      <c r="B12" s="19"/>
      <c r="C12" s="23" t="s">
        <v>47</v>
      </c>
      <c r="D12" s="23" t="s">
        <v>159</v>
      </c>
      <c r="E12" s="24"/>
      <c r="F12" s="67">
        <f>+'Tabel Lampiran 3'!F25/100*'Tabel Lampiran 7'!F10</f>
        <v>4956000</v>
      </c>
      <c r="G12" s="67">
        <f>+'Tabel Lampiran 3'!F25/100*'Tabel Lampiran 7'!G10</f>
        <v>3964800</v>
      </c>
      <c r="H12" s="67">
        <f>+'Tabel Lampiran 3'!F25/100*'Tabel Lampiran 7'!H10</f>
        <v>2973600</v>
      </c>
      <c r="I12" s="67">
        <f>+'Tabel Lampiran 3'!F26/100*'Tabel Lampiran 7'!I10</f>
        <v>1982400</v>
      </c>
      <c r="J12" s="67">
        <f>+'Tabel Lampiran 3'!F25/100*'Tabel Lampiran 7'!J10</f>
        <v>991200</v>
      </c>
      <c r="L12">
        <v>10</v>
      </c>
    </row>
    <row r="13" spans="2:16" x14ac:dyDescent="0.25">
      <c r="B13" s="9" t="s">
        <v>28</v>
      </c>
      <c r="C13" s="23" t="s">
        <v>164</v>
      </c>
      <c r="D13" s="23"/>
      <c r="E13" s="24"/>
      <c r="F13" s="67">
        <f>+'Tabel Lampiran 6'!I24</f>
        <v>157850000</v>
      </c>
      <c r="G13" s="67">
        <f>+F13-F14</f>
        <v>126280000</v>
      </c>
      <c r="H13" s="67">
        <f>+G13-G14</f>
        <v>94710000</v>
      </c>
      <c r="I13" s="67">
        <f>+H13-H14</f>
        <v>63140000</v>
      </c>
      <c r="J13" s="67">
        <f>+I13-I14</f>
        <v>31570000</v>
      </c>
    </row>
    <row r="14" spans="2:16" x14ac:dyDescent="0.25">
      <c r="B14" s="19"/>
      <c r="C14" s="63" t="s">
        <v>43</v>
      </c>
      <c r="D14" s="23" t="s">
        <v>158</v>
      </c>
      <c r="E14" s="24"/>
      <c r="F14" s="67">
        <f>+F13/'Tabel Lampiran 3'!F34</f>
        <v>31570000</v>
      </c>
      <c r="G14" s="67">
        <f>+F14</f>
        <v>31570000</v>
      </c>
      <c r="H14" s="67">
        <f>+G14</f>
        <v>31570000</v>
      </c>
      <c r="I14" s="67">
        <f>+H14</f>
        <v>31570000</v>
      </c>
      <c r="J14" s="67">
        <f>+I14</f>
        <v>31570000</v>
      </c>
    </row>
    <row r="15" spans="2:16" x14ac:dyDescent="0.25">
      <c r="B15" s="12"/>
      <c r="C15" s="101" t="s">
        <v>47</v>
      </c>
      <c r="D15" s="101" t="s">
        <v>159</v>
      </c>
      <c r="E15" s="32"/>
      <c r="F15" s="67">
        <f>+'Tabel Lampiran 3'!F25/100*'Tabel Lampiran 7'!F13</f>
        <v>15785000</v>
      </c>
      <c r="G15" s="67">
        <f>+'Tabel Lampiran 3'!F25/100*'Tabel Lampiran 7'!G13</f>
        <v>12628000</v>
      </c>
      <c r="H15" s="67">
        <f>+'Tabel Lampiran 3'!F25/100*'Tabel Lampiran 7'!H13</f>
        <v>9471000</v>
      </c>
      <c r="I15" s="67">
        <f>+'Tabel Lampiran 3'!F25/100*'Tabel Lampiran 7'!I13</f>
        <v>6314000</v>
      </c>
      <c r="J15" s="67">
        <f>+'Tabel Lampiran 3'!F25/100*'Tabel Lampiran 7'!J13</f>
        <v>3157000</v>
      </c>
    </row>
    <row r="16" spans="2:16" x14ac:dyDescent="0.25">
      <c r="B16" s="9">
        <v>3</v>
      </c>
      <c r="C16" s="23" t="s">
        <v>160</v>
      </c>
      <c r="D16" s="23"/>
      <c r="E16" s="23"/>
      <c r="F16" s="67"/>
      <c r="G16" s="67"/>
      <c r="H16" s="67"/>
      <c r="I16" s="67"/>
      <c r="J16" s="67"/>
    </row>
    <row r="17" spans="2:10" x14ac:dyDescent="0.25">
      <c r="B17" s="19"/>
      <c r="C17" s="63" t="s">
        <v>43</v>
      </c>
      <c r="D17" s="23" t="s">
        <v>161</v>
      </c>
      <c r="E17" s="23"/>
      <c r="F17" s="67">
        <f t="shared" ref="F17:J18" si="0">+F11+F14</f>
        <v>41482000</v>
      </c>
      <c r="G17" s="67">
        <f t="shared" si="0"/>
        <v>41482000</v>
      </c>
      <c r="H17" s="67">
        <f t="shared" si="0"/>
        <v>41482000</v>
      </c>
      <c r="I17" s="67">
        <f t="shared" si="0"/>
        <v>41482000</v>
      </c>
      <c r="J17" s="67">
        <f t="shared" si="0"/>
        <v>41482000</v>
      </c>
    </row>
    <row r="18" spans="2:10" x14ac:dyDescent="0.25">
      <c r="B18" s="19"/>
      <c r="C18" s="101" t="s">
        <v>47</v>
      </c>
      <c r="D18" s="23" t="s">
        <v>162</v>
      </c>
      <c r="E18" s="23"/>
      <c r="F18" s="67">
        <f t="shared" si="0"/>
        <v>20741000</v>
      </c>
      <c r="G18" s="67">
        <f t="shared" si="0"/>
        <v>16592800</v>
      </c>
      <c r="H18" s="67">
        <f t="shared" si="0"/>
        <v>12444600</v>
      </c>
      <c r="I18" s="67">
        <f t="shared" si="0"/>
        <v>8296400</v>
      </c>
      <c r="J18" s="67">
        <f t="shared" si="0"/>
        <v>4148200</v>
      </c>
    </row>
    <row r="20" spans="2:10" x14ac:dyDescent="0.25">
      <c r="B20" s="4" t="s">
        <v>104</v>
      </c>
      <c r="C20" s="4"/>
      <c r="D20" s="4"/>
    </row>
    <row r="21" spans="2:10" x14ac:dyDescent="0.25">
      <c r="B21" s="30" t="s">
        <v>92</v>
      </c>
      <c r="C21" s="161" t="s">
        <v>22</v>
      </c>
      <c r="D21" s="162"/>
      <c r="E21" s="165"/>
      <c r="F21" s="28" t="s">
        <v>105</v>
      </c>
      <c r="G21" s="30" t="s">
        <v>106</v>
      </c>
      <c r="H21" s="28" t="s">
        <v>107</v>
      </c>
      <c r="I21" s="30" t="s">
        <v>108</v>
      </c>
      <c r="J21" s="30" t="s">
        <v>109</v>
      </c>
    </row>
    <row r="22" spans="2:10" x14ac:dyDescent="0.25">
      <c r="B22" s="52" t="s">
        <v>25</v>
      </c>
      <c r="C22" s="51" t="s">
        <v>110</v>
      </c>
      <c r="D22" s="60"/>
      <c r="E22" s="15"/>
      <c r="F22" s="14"/>
      <c r="G22" s="10"/>
      <c r="H22" s="14"/>
      <c r="I22" s="10"/>
      <c r="J22" s="10"/>
    </row>
    <row r="23" spans="2:10" x14ac:dyDescent="0.25">
      <c r="B23" s="9"/>
      <c r="C23" s="22" t="s">
        <v>157</v>
      </c>
      <c r="D23" s="23"/>
      <c r="E23" s="24"/>
      <c r="F23" s="93">
        <f>+'Tabel Lampiran 1'!R12</f>
        <v>954000000</v>
      </c>
      <c r="G23" s="69">
        <f>+F23</f>
        <v>954000000</v>
      </c>
      <c r="H23" s="93">
        <f>+G23</f>
        <v>954000000</v>
      </c>
      <c r="I23" s="69">
        <f>+H23</f>
        <v>954000000</v>
      </c>
      <c r="J23" s="69">
        <f>+I23</f>
        <v>954000000</v>
      </c>
    </row>
    <row r="24" spans="2:10" x14ac:dyDescent="0.25">
      <c r="B24" s="53" t="s">
        <v>28</v>
      </c>
      <c r="C24" s="16" t="s">
        <v>111</v>
      </c>
      <c r="D24" s="17"/>
      <c r="E24" s="18"/>
      <c r="F24" s="17"/>
      <c r="G24" s="11"/>
      <c r="H24" s="17"/>
      <c r="I24" s="11"/>
      <c r="J24" s="11"/>
    </row>
    <row r="25" spans="2:10" x14ac:dyDescent="0.25">
      <c r="B25" s="9"/>
      <c r="C25" s="22" t="s">
        <v>95</v>
      </c>
      <c r="D25" s="23" t="s">
        <v>179</v>
      </c>
      <c r="E25" s="24"/>
      <c r="F25" s="93">
        <f>+'Tabel Lampiran 5'!J12</f>
        <v>810000000</v>
      </c>
      <c r="G25" s="69">
        <f t="shared" ref="G25:J28" si="1">+F25</f>
        <v>810000000</v>
      </c>
      <c r="H25" s="93">
        <f t="shared" si="1"/>
        <v>810000000</v>
      </c>
      <c r="I25" s="69">
        <f t="shared" si="1"/>
        <v>810000000</v>
      </c>
      <c r="J25" s="69">
        <f t="shared" si="1"/>
        <v>810000000</v>
      </c>
    </row>
    <row r="26" spans="2:10" x14ac:dyDescent="0.25">
      <c r="B26" s="9"/>
      <c r="C26" s="22" t="s">
        <v>47</v>
      </c>
      <c r="D26" s="23" t="s">
        <v>180</v>
      </c>
      <c r="E26" s="24"/>
      <c r="F26" s="93">
        <f>+'Tabel Lampiran 5'!J13</f>
        <v>6400000</v>
      </c>
      <c r="G26" s="69">
        <f t="shared" si="1"/>
        <v>6400000</v>
      </c>
      <c r="H26" s="93">
        <f t="shared" si="1"/>
        <v>6400000</v>
      </c>
      <c r="I26" s="69">
        <f t="shared" si="1"/>
        <v>6400000</v>
      </c>
      <c r="J26" s="69">
        <f t="shared" si="1"/>
        <v>6400000</v>
      </c>
    </row>
    <row r="27" spans="2:10" x14ac:dyDescent="0.25">
      <c r="B27" s="21"/>
      <c r="C27" s="16" t="s">
        <v>48</v>
      </c>
      <c r="D27" s="17" t="s">
        <v>173</v>
      </c>
      <c r="E27" s="18"/>
      <c r="F27" s="96">
        <f>+'Tabel Lampiran 5'!J18</f>
        <v>20400000</v>
      </c>
      <c r="G27" s="95">
        <f>+F27</f>
        <v>20400000</v>
      </c>
      <c r="H27" s="96">
        <f>+G27</f>
        <v>20400000</v>
      </c>
      <c r="I27" s="95">
        <f>+H27</f>
        <v>20400000</v>
      </c>
      <c r="J27" s="95">
        <f>+I27</f>
        <v>20400000</v>
      </c>
    </row>
    <row r="28" spans="2:10" x14ac:dyDescent="0.25">
      <c r="B28" s="9"/>
      <c r="C28" s="22" t="s">
        <v>80</v>
      </c>
      <c r="D28" s="23" t="s">
        <v>86</v>
      </c>
      <c r="E28" s="24"/>
      <c r="F28" s="93">
        <f>+'Tabel Lampiran 4'!J17</f>
        <v>1600000</v>
      </c>
      <c r="G28" s="69">
        <f t="shared" si="1"/>
        <v>1600000</v>
      </c>
      <c r="H28" s="93">
        <f t="shared" si="1"/>
        <v>1600000</v>
      </c>
      <c r="I28" s="69">
        <f t="shared" si="1"/>
        <v>1600000</v>
      </c>
      <c r="J28" s="69">
        <f t="shared" si="1"/>
        <v>1600000</v>
      </c>
    </row>
    <row r="29" spans="2:10" x14ac:dyDescent="0.25">
      <c r="B29" s="21"/>
      <c r="C29" s="16" t="s">
        <v>81</v>
      </c>
      <c r="D29" s="54" t="s">
        <v>112</v>
      </c>
      <c r="E29" s="18"/>
      <c r="F29" s="69">
        <f>+F18</f>
        <v>20741000</v>
      </c>
      <c r="G29" s="69">
        <f>+G18</f>
        <v>16592800</v>
      </c>
      <c r="H29" s="69">
        <f>+H18</f>
        <v>12444600</v>
      </c>
      <c r="I29" s="69">
        <f>+I18</f>
        <v>8296400</v>
      </c>
      <c r="J29" s="69">
        <f>+J18</f>
        <v>4148200</v>
      </c>
    </row>
    <row r="30" spans="2:10" x14ac:dyDescent="0.25">
      <c r="B30" s="9"/>
      <c r="C30" s="22" t="s">
        <v>115</v>
      </c>
      <c r="D30" s="23"/>
      <c r="E30" s="24"/>
      <c r="F30" s="69">
        <f>SUM(F25:F29)</f>
        <v>859141000</v>
      </c>
      <c r="G30" s="69">
        <f t="shared" ref="G30:J30" si="2">SUM(G25:G29)</f>
        <v>854992800</v>
      </c>
      <c r="H30" s="69">
        <f t="shared" si="2"/>
        <v>850844600</v>
      </c>
      <c r="I30" s="69">
        <f t="shared" si="2"/>
        <v>846696400</v>
      </c>
      <c r="J30" s="69">
        <f t="shared" si="2"/>
        <v>842548200</v>
      </c>
    </row>
    <row r="31" spans="2:10" x14ac:dyDescent="0.25">
      <c r="B31" s="21" t="s">
        <v>30</v>
      </c>
      <c r="C31" s="16" t="s">
        <v>116</v>
      </c>
      <c r="D31" s="17"/>
      <c r="E31" s="18"/>
      <c r="F31" s="69">
        <f>+F23-F30</f>
        <v>94859000</v>
      </c>
      <c r="G31" s="69">
        <f t="shared" ref="G31:J31" si="3">+G23-G30</f>
        <v>99007200</v>
      </c>
      <c r="H31" s="69">
        <f t="shared" si="3"/>
        <v>103155400</v>
      </c>
      <c r="I31" s="69">
        <f t="shared" si="3"/>
        <v>107303600</v>
      </c>
      <c r="J31" s="69">
        <f t="shared" si="3"/>
        <v>111451800</v>
      </c>
    </row>
    <row r="32" spans="2:10" x14ac:dyDescent="0.25">
      <c r="B32" s="55" t="s">
        <v>34</v>
      </c>
      <c r="C32" s="22" t="s">
        <v>169</v>
      </c>
      <c r="D32" s="23"/>
      <c r="E32" s="24"/>
      <c r="F32" s="102">
        <f>0.5/100*F23</f>
        <v>4770000</v>
      </c>
      <c r="G32" s="102">
        <f t="shared" ref="G32:J32" si="4">0.5/100*G23</f>
        <v>4770000</v>
      </c>
      <c r="H32" s="102">
        <f t="shared" si="4"/>
        <v>4770000</v>
      </c>
      <c r="I32" s="102">
        <f t="shared" si="4"/>
        <v>4770000</v>
      </c>
      <c r="J32" s="102">
        <f t="shared" si="4"/>
        <v>4770000</v>
      </c>
    </row>
    <row r="33" spans="2:11" x14ac:dyDescent="0.25">
      <c r="B33" s="9" t="s">
        <v>35</v>
      </c>
      <c r="C33" s="22" t="s">
        <v>117</v>
      </c>
      <c r="D33" s="23"/>
      <c r="E33" s="24"/>
      <c r="F33" s="69">
        <f>+F31-F32</f>
        <v>90089000</v>
      </c>
      <c r="G33" s="69">
        <f t="shared" ref="G33:J33" si="5">+G31-G32</f>
        <v>94237200</v>
      </c>
      <c r="H33" s="69">
        <f t="shared" si="5"/>
        <v>98385400</v>
      </c>
      <c r="I33" s="69">
        <f t="shared" si="5"/>
        <v>102533600</v>
      </c>
      <c r="J33" s="69">
        <f t="shared" si="5"/>
        <v>106681800</v>
      </c>
      <c r="K33" s="94" t="s">
        <v>13</v>
      </c>
    </row>
    <row r="34" spans="2:11" x14ac:dyDescent="0.25">
      <c r="B34" s="55" t="s">
        <v>37</v>
      </c>
      <c r="C34" s="22" t="s">
        <v>118</v>
      </c>
      <c r="D34" s="23"/>
      <c r="E34" s="24"/>
      <c r="F34" s="103">
        <f>+F33/F23*100</f>
        <v>9.4432914046121592</v>
      </c>
      <c r="G34" s="103">
        <f t="shared" ref="G34:J34" si="6">+G33/G23*100</f>
        <v>9.8781132075471696</v>
      </c>
      <c r="H34" s="103">
        <f t="shared" si="6"/>
        <v>10.31293501048218</v>
      </c>
      <c r="I34" s="103">
        <f t="shared" si="6"/>
        <v>10.74775681341719</v>
      </c>
      <c r="J34" s="103">
        <f t="shared" si="6"/>
        <v>11.182578616352201</v>
      </c>
    </row>
    <row r="35" spans="2:11" x14ac:dyDescent="0.25">
      <c r="B35" s="22" t="s">
        <v>13</v>
      </c>
      <c r="C35" s="142" t="s">
        <v>181</v>
      </c>
      <c r="D35" s="23"/>
      <c r="E35" s="24"/>
      <c r="F35" s="69">
        <f>SUM(F33:J33)/5</f>
        <v>98385400</v>
      </c>
    </row>
    <row r="36" spans="2:11" x14ac:dyDescent="0.25">
      <c r="B36" s="22"/>
      <c r="C36" s="142" t="s">
        <v>182</v>
      </c>
      <c r="D36" s="23"/>
      <c r="E36" s="24"/>
      <c r="F36" s="143">
        <f>SUM(F34:J34)/5</f>
        <v>10.31293501048218</v>
      </c>
      <c r="K36" s="94" t="s">
        <v>13</v>
      </c>
    </row>
    <row r="37" spans="2:11" x14ac:dyDescent="0.25">
      <c r="J37" s="94" t="s">
        <v>13</v>
      </c>
    </row>
  </sheetData>
  <mergeCells count="2">
    <mergeCell ref="C21:E21"/>
    <mergeCell ref="C9:E9"/>
  </mergeCell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42"/>
  <sheetViews>
    <sheetView workbookViewId="0">
      <selection activeCell="B37" sqref="B37"/>
    </sheetView>
  </sheetViews>
  <sheetFormatPr defaultRowHeight="14.5" x14ac:dyDescent="0.35"/>
  <cols>
    <col min="2" max="2" width="6.7265625" customWidth="1"/>
    <col min="3" max="3" width="3.54296875" customWidth="1"/>
    <col min="4" max="4" width="3.453125" customWidth="1"/>
    <col min="5" max="5" width="31.7265625" customWidth="1"/>
    <col min="6" max="6" width="3.54296875" customWidth="1"/>
    <col min="7" max="7" width="13.81640625" customWidth="1"/>
    <col min="8" max="8" width="14" customWidth="1"/>
    <col min="9" max="9" width="14.81640625" customWidth="1"/>
    <col min="10" max="10" width="16" customWidth="1"/>
    <col min="11" max="11" width="14.7265625" customWidth="1"/>
    <col min="12" max="12" width="14.81640625" customWidth="1"/>
  </cols>
  <sheetData>
    <row r="2" spans="2:12" ht="15" x14ac:dyDescent="0.25">
      <c r="B2" t="s">
        <v>119</v>
      </c>
    </row>
    <row r="3" spans="2:12" ht="15" x14ac:dyDescent="0.25">
      <c r="B3" s="4" t="s">
        <v>120</v>
      </c>
      <c r="C3" s="4"/>
      <c r="D3" s="4"/>
      <c r="E3" s="4"/>
      <c r="F3" s="31" t="s">
        <v>13</v>
      </c>
    </row>
    <row r="4" spans="2:12" ht="15" x14ac:dyDescent="0.25">
      <c r="B4" s="1" t="s">
        <v>1</v>
      </c>
      <c r="C4" s="1"/>
      <c r="D4" s="1"/>
      <c r="E4" s="4"/>
      <c r="F4" s="31" t="s">
        <v>12</v>
      </c>
      <c r="G4" t="s">
        <v>183</v>
      </c>
    </row>
    <row r="5" spans="2:12" ht="15" x14ac:dyDescent="0.25">
      <c r="B5" s="1" t="s">
        <v>2</v>
      </c>
      <c r="C5" s="1"/>
      <c r="D5" s="1"/>
      <c r="E5" s="4"/>
      <c r="F5" s="31" t="s">
        <v>12</v>
      </c>
      <c r="G5" t="s">
        <v>187</v>
      </c>
    </row>
    <row r="6" spans="2:12" ht="15" x14ac:dyDescent="0.25">
      <c r="B6" s="1" t="s">
        <v>171</v>
      </c>
      <c r="C6" s="1"/>
      <c r="D6" s="1"/>
      <c r="E6" s="4"/>
      <c r="F6" s="31" t="s">
        <v>12</v>
      </c>
      <c r="G6" t="s">
        <v>191</v>
      </c>
    </row>
    <row r="8" spans="2:12" ht="15" x14ac:dyDescent="0.25">
      <c r="B8" s="4" t="s">
        <v>120</v>
      </c>
      <c r="C8" s="4"/>
      <c r="D8" s="4"/>
      <c r="E8" s="4"/>
    </row>
    <row r="9" spans="2:12" ht="15" x14ac:dyDescent="0.25">
      <c r="B9" s="30" t="s">
        <v>92</v>
      </c>
      <c r="C9" s="161" t="s">
        <v>22</v>
      </c>
      <c r="D9" s="162"/>
      <c r="E9" s="162"/>
      <c r="F9" s="165"/>
      <c r="G9" s="28" t="s">
        <v>123</v>
      </c>
      <c r="H9" s="30" t="s">
        <v>105</v>
      </c>
      <c r="I9" s="30" t="s">
        <v>106</v>
      </c>
      <c r="J9" s="28" t="s">
        <v>107</v>
      </c>
      <c r="K9" s="30" t="s">
        <v>108</v>
      </c>
      <c r="L9" s="30" t="s">
        <v>109</v>
      </c>
    </row>
    <row r="10" spans="2:12" ht="15" x14ac:dyDescent="0.25">
      <c r="B10" s="108" t="s">
        <v>25</v>
      </c>
      <c r="C10" s="58" t="s">
        <v>121</v>
      </c>
      <c r="D10" s="109"/>
      <c r="E10" s="59"/>
      <c r="F10" s="15"/>
      <c r="G10" s="14"/>
      <c r="H10" s="10"/>
      <c r="I10" s="10"/>
      <c r="J10" s="14"/>
      <c r="K10" s="10"/>
      <c r="L10" s="10"/>
    </row>
    <row r="11" spans="2:12" ht="15" x14ac:dyDescent="0.25">
      <c r="B11" s="52"/>
      <c r="C11" s="22" t="s">
        <v>43</v>
      </c>
      <c r="D11" s="36" t="s">
        <v>122</v>
      </c>
      <c r="E11" s="23"/>
      <c r="F11" s="15"/>
      <c r="G11" s="14">
        <v>0</v>
      </c>
      <c r="H11" s="104">
        <f>+'Tabel Lampiran 7'!F23</f>
        <v>954000000</v>
      </c>
      <c r="I11" s="104">
        <f>+'Tabel Lampiran 7'!G23</f>
        <v>954000000</v>
      </c>
      <c r="J11" s="104">
        <f>+'Tabel Lampiran 7'!H23</f>
        <v>954000000</v>
      </c>
      <c r="K11" s="104">
        <f>+'Tabel Lampiran 7'!I23</f>
        <v>954000000</v>
      </c>
      <c r="L11" s="104">
        <f>+'Tabel Lampiran 7'!J23</f>
        <v>954000000</v>
      </c>
    </row>
    <row r="12" spans="2:12" ht="15" x14ac:dyDescent="0.25">
      <c r="B12" s="9"/>
      <c r="C12" s="22" t="s">
        <v>47</v>
      </c>
      <c r="D12" s="23" t="s">
        <v>166</v>
      </c>
      <c r="E12" s="23"/>
      <c r="F12" s="24"/>
      <c r="G12" s="23"/>
      <c r="H12" s="19"/>
      <c r="I12" s="19"/>
      <c r="J12" s="23"/>
      <c r="K12" s="19"/>
      <c r="L12" s="19"/>
    </row>
    <row r="13" spans="2:12" ht="15" x14ac:dyDescent="0.25">
      <c r="B13" s="21"/>
      <c r="C13" s="16"/>
      <c r="D13" s="35" t="s">
        <v>25</v>
      </c>
      <c r="E13" s="17" t="s">
        <v>97</v>
      </c>
      <c r="F13" s="18"/>
      <c r="G13" s="96">
        <f>+'Tabel Lampiran 7'!F13</f>
        <v>157850000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</row>
    <row r="14" spans="2:12" ht="15" x14ac:dyDescent="0.25">
      <c r="B14" s="9"/>
      <c r="C14" s="22"/>
      <c r="D14" s="36" t="s">
        <v>28</v>
      </c>
      <c r="E14" s="23" t="s">
        <v>94</v>
      </c>
      <c r="F14" s="24"/>
      <c r="G14" s="93">
        <f>+'Tabel Lampiran 7'!F10</f>
        <v>49560000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</row>
    <row r="15" spans="2:12" ht="15" x14ac:dyDescent="0.25">
      <c r="B15" s="21"/>
      <c r="C15" s="16" t="s">
        <v>48</v>
      </c>
      <c r="D15" s="62" t="s">
        <v>167</v>
      </c>
      <c r="E15" s="17"/>
      <c r="F15" s="18"/>
      <c r="G15" s="17"/>
      <c r="H15" s="11"/>
      <c r="I15" s="11"/>
      <c r="J15" s="17"/>
      <c r="K15" s="11"/>
      <c r="L15" s="11"/>
    </row>
    <row r="16" spans="2:12" ht="15" x14ac:dyDescent="0.25">
      <c r="B16" s="9"/>
      <c r="C16" s="22"/>
      <c r="D16" s="36" t="s">
        <v>25</v>
      </c>
      <c r="E16" s="23" t="s">
        <v>97</v>
      </c>
      <c r="F16" s="24"/>
      <c r="G16" s="93">
        <f>+'Tabel Lampiran 6'!I21</f>
        <v>21240000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</row>
    <row r="17" spans="2:12" ht="15" x14ac:dyDescent="0.25">
      <c r="B17" s="9"/>
      <c r="C17" s="22"/>
      <c r="D17" s="36" t="s">
        <v>28</v>
      </c>
      <c r="E17" s="23" t="s">
        <v>94</v>
      </c>
      <c r="F17" s="24"/>
      <c r="G17" s="69">
        <f>+'Tabel Lampiran 6'!I21</f>
        <v>21240000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</row>
    <row r="18" spans="2:12" ht="15" x14ac:dyDescent="0.25">
      <c r="B18" s="21"/>
      <c r="C18" s="16" t="s">
        <v>80</v>
      </c>
      <c r="D18" s="62" t="s">
        <v>124</v>
      </c>
      <c r="E18" s="17"/>
      <c r="F18" s="18"/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</row>
    <row r="19" spans="2:12" ht="15" x14ac:dyDescent="0.25">
      <c r="B19" s="9"/>
      <c r="C19" s="22" t="s">
        <v>125</v>
      </c>
      <c r="D19" s="36"/>
      <c r="E19" s="23"/>
      <c r="F19" s="24"/>
      <c r="G19" s="67">
        <f>SUM(G11:G18)</f>
        <v>249890000</v>
      </c>
      <c r="H19" s="67">
        <f t="shared" ref="H19:L19" si="0">SUM(H11:H18)</f>
        <v>954000000</v>
      </c>
      <c r="I19" s="67">
        <f t="shared" si="0"/>
        <v>954000000</v>
      </c>
      <c r="J19" s="67">
        <f t="shared" si="0"/>
        <v>954000000</v>
      </c>
      <c r="K19" s="67">
        <f t="shared" si="0"/>
        <v>954000000</v>
      </c>
      <c r="L19" s="67">
        <f t="shared" si="0"/>
        <v>954000000</v>
      </c>
    </row>
    <row r="20" spans="2:12" ht="15" x14ac:dyDescent="0.25">
      <c r="B20" s="9"/>
      <c r="C20" s="22" t="s">
        <v>126</v>
      </c>
      <c r="D20" s="36"/>
      <c r="E20" s="23"/>
      <c r="F20" s="24"/>
      <c r="G20" s="23">
        <v>0</v>
      </c>
      <c r="H20" s="69">
        <f>+H19</f>
        <v>954000000</v>
      </c>
      <c r="I20" s="69">
        <f t="shared" ref="I20:L20" si="1">+I19</f>
        <v>954000000</v>
      </c>
      <c r="J20" s="69">
        <f t="shared" si="1"/>
        <v>954000000</v>
      </c>
      <c r="K20" s="69">
        <f t="shared" si="1"/>
        <v>954000000</v>
      </c>
      <c r="L20" s="69">
        <f t="shared" si="1"/>
        <v>954000000</v>
      </c>
    </row>
    <row r="21" spans="2:12" ht="15" x14ac:dyDescent="0.25">
      <c r="B21" s="110" t="s">
        <v>28</v>
      </c>
      <c r="C21" s="56" t="s">
        <v>127</v>
      </c>
      <c r="D21" s="57"/>
      <c r="E21" s="57"/>
      <c r="F21" s="18"/>
      <c r="G21" s="17"/>
      <c r="H21" s="11"/>
      <c r="I21" s="11"/>
      <c r="J21" s="17"/>
      <c r="K21" s="11"/>
      <c r="L21" s="11"/>
    </row>
    <row r="22" spans="2:12" ht="15" x14ac:dyDescent="0.25">
      <c r="B22" s="9"/>
      <c r="C22" s="22" t="s">
        <v>95</v>
      </c>
      <c r="D22" s="23" t="s">
        <v>97</v>
      </c>
      <c r="E22" s="23"/>
      <c r="F22" s="24"/>
      <c r="G22" s="93">
        <f>+'Tabel Lampiran 4'!H17</f>
        <v>225500000</v>
      </c>
      <c r="H22" s="19"/>
      <c r="I22" s="19"/>
      <c r="J22" s="23"/>
      <c r="K22" s="19"/>
      <c r="L22" s="19"/>
    </row>
    <row r="23" spans="2:12" ht="15" x14ac:dyDescent="0.25">
      <c r="B23" s="21"/>
      <c r="C23" s="16" t="s">
        <v>47</v>
      </c>
      <c r="D23" s="17" t="s">
        <v>113</v>
      </c>
      <c r="F23" s="18"/>
      <c r="G23" s="17">
        <v>0</v>
      </c>
      <c r="H23" s="95">
        <f>+'Tabel Lampiran 7'!F25</f>
        <v>810000000</v>
      </c>
      <c r="I23" s="95">
        <f>+'Tabel Lampiran 7'!G25</f>
        <v>810000000</v>
      </c>
      <c r="J23" s="95">
        <f>+'Tabel Lampiran 7'!H25</f>
        <v>810000000</v>
      </c>
      <c r="K23" s="95">
        <f>+'Tabel Lampiran 7'!I25</f>
        <v>810000000</v>
      </c>
      <c r="L23" s="95">
        <f>+'Tabel Lampiran 7'!J25</f>
        <v>810000000</v>
      </c>
    </row>
    <row r="24" spans="2:12" ht="15" x14ac:dyDescent="0.25">
      <c r="B24" s="9"/>
      <c r="C24" s="22" t="s">
        <v>48</v>
      </c>
      <c r="D24" s="23" t="s">
        <v>114</v>
      </c>
      <c r="E24" s="23"/>
      <c r="F24" s="24"/>
      <c r="G24" s="23">
        <v>0</v>
      </c>
      <c r="H24" s="69">
        <f>+'Tabel Lampiran 7'!F26</f>
        <v>6400000</v>
      </c>
      <c r="I24" s="69">
        <f>+'Tabel Lampiran 7'!G26</f>
        <v>6400000</v>
      </c>
      <c r="J24" s="69">
        <f>+'Tabel Lampiran 7'!H26</f>
        <v>6400000</v>
      </c>
      <c r="K24" s="69">
        <f>+'Tabel Lampiran 7'!I26</f>
        <v>6400000</v>
      </c>
      <c r="L24" s="69">
        <f>+'Tabel Lampiran 7'!J26</f>
        <v>6400000</v>
      </c>
    </row>
    <row r="25" spans="2:12" ht="15" x14ac:dyDescent="0.25">
      <c r="B25" s="21"/>
      <c r="C25" s="16" t="s">
        <v>80</v>
      </c>
      <c r="D25" s="54" t="s">
        <v>128</v>
      </c>
      <c r="F25" s="18"/>
      <c r="G25" s="17">
        <v>0</v>
      </c>
      <c r="H25" s="95">
        <f>+'Tabel Lampiran 7'!F17</f>
        <v>41482000</v>
      </c>
      <c r="I25" s="95">
        <f>+'Tabel Lampiran 7'!G17</f>
        <v>41482000</v>
      </c>
      <c r="J25" s="95">
        <f>+'Tabel Lampiran 7'!H17</f>
        <v>41482000</v>
      </c>
      <c r="K25" s="95">
        <f>+'Tabel Lampiran 7'!I17</f>
        <v>41482000</v>
      </c>
      <c r="L25" s="95">
        <f>+'Tabel Lampiran 7'!J17</f>
        <v>41482000</v>
      </c>
    </row>
    <row r="26" spans="2:12" ht="15" x14ac:dyDescent="0.25">
      <c r="B26" s="9"/>
      <c r="C26" s="22" t="s">
        <v>81</v>
      </c>
      <c r="D26" s="63" t="s">
        <v>129</v>
      </c>
      <c r="E26" s="23"/>
      <c r="F26" s="24"/>
      <c r="G26" s="23">
        <v>0</v>
      </c>
      <c r="H26" s="69">
        <f>+'Tabel Lampiran 7'!F18</f>
        <v>20741000</v>
      </c>
      <c r="I26" s="69">
        <f>+'Tabel Lampiran 7'!G18</f>
        <v>16592800</v>
      </c>
      <c r="J26" s="69">
        <f>+'Tabel Lampiran 7'!H18</f>
        <v>12444600</v>
      </c>
      <c r="K26" s="69">
        <f>+'Tabel Lampiran 7'!I18</f>
        <v>8296400</v>
      </c>
      <c r="L26" s="69">
        <f>+'Tabel Lampiran 7'!J18</f>
        <v>4148200</v>
      </c>
    </row>
    <row r="27" spans="2:12" ht="15" x14ac:dyDescent="0.25">
      <c r="B27" s="21"/>
      <c r="C27" s="16" t="s">
        <v>82</v>
      </c>
      <c r="D27" s="54" t="s">
        <v>130</v>
      </c>
      <c r="F27" s="18"/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</row>
    <row r="28" spans="2:12" ht="15" x14ac:dyDescent="0.25">
      <c r="B28" s="9"/>
      <c r="C28" s="22" t="s">
        <v>83</v>
      </c>
      <c r="D28" s="63" t="s">
        <v>131</v>
      </c>
      <c r="E28" s="23"/>
      <c r="F28" s="24"/>
      <c r="G28" s="70">
        <v>0</v>
      </c>
      <c r="H28" s="70">
        <v>0</v>
      </c>
      <c r="I28" s="70">
        <v>0</v>
      </c>
      <c r="J28" s="70">
        <v>0</v>
      </c>
      <c r="K28" s="70">
        <v>0</v>
      </c>
      <c r="L28" s="70">
        <v>0</v>
      </c>
    </row>
    <row r="29" spans="2:12" ht="15" x14ac:dyDescent="0.25">
      <c r="B29" s="21"/>
      <c r="C29" s="16" t="s">
        <v>132</v>
      </c>
      <c r="D29" s="54"/>
      <c r="F29" s="18"/>
      <c r="G29" s="69">
        <f>SUM(G22:G28)</f>
        <v>225500000</v>
      </c>
      <c r="H29" s="69">
        <f t="shared" ref="H29:L29" si="2">SUM(H22:H28)</f>
        <v>878623000</v>
      </c>
      <c r="I29" s="69">
        <f t="shared" si="2"/>
        <v>874474800</v>
      </c>
      <c r="J29" s="69">
        <f t="shared" si="2"/>
        <v>870326600</v>
      </c>
      <c r="K29" s="69">
        <f t="shared" si="2"/>
        <v>866178400</v>
      </c>
      <c r="L29" s="69">
        <f t="shared" si="2"/>
        <v>862030200</v>
      </c>
    </row>
    <row r="30" spans="2:12" ht="15" x14ac:dyDescent="0.25">
      <c r="B30" s="9"/>
      <c r="C30" s="22" t="s">
        <v>168</v>
      </c>
      <c r="D30" s="36"/>
      <c r="E30" s="23"/>
      <c r="F30" s="24"/>
      <c r="G30" s="93">
        <f>+G29</f>
        <v>225500000</v>
      </c>
      <c r="H30" s="69">
        <f>+H23+H24</f>
        <v>816400000</v>
      </c>
      <c r="I30" s="69">
        <f t="shared" ref="I30:L30" si="3">+I23+I24</f>
        <v>816400000</v>
      </c>
      <c r="J30" s="69">
        <f t="shared" si="3"/>
        <v>816400000</v>
      </c>
      <c r="K30" s="69">
        <f t="shared" si="3"/>
        <v>816400000</v>
      </c>
      <c r="L30" s="69">
        <f t="shared" si="3"/>
        <v>816400000</v>
      </c>
    </row>
    <row r="31" spans="2:12" ht="15" x14ac:dyDescent="0.25">
      <c r="B31" s="9"/>
      <c r="C31" s="33" t="s">
        <v>133</v>
      </c>
      <c r="D31" s="23"/>
      <c r="F31" s="24"/>
      <c r="G31" s="23"/>
      <c r="H31" s="19"/>
      <c r="I31" s="19"/>
      <c r="J31" s="23"/>
      <c r="K31" s="19"/>
      <c r="L31" s="19"/>
    </row>
    <row r="32" spans="2:12" ht="15" x14ac:dyDescent="0.25">
      <c r="B32" s="111" t="s">
        <v>30</v>
      </c>
      <c r="C32" s="49" t="s">
        <v>134</v>
      </c>
      <c r="D32" s="50"/>
      <c r="E32" s="50"/>
      <c r="F32" s="24"/>
      <c r="G32" s="69">
        <f>+G19-G29</f>
        <v>24390000</v>
      </c>
      <c r="H32" s="69">
        <f t="shared" ref="H32:L32" si="4">+H19-H29</f>
        <v>75377000</v>
      </c>
      <c r="I32" s="69">
        <f t="shared" si="4"/>
        <v>79525200</v>
      </c>
      <c r="J32" s="69">
        <f t="shared" si="4"/>
        <v>83673400</v>
      </c>
      <c r="K32" s="69">
        <f t="shared" si="4"/>
        <v>87821600</v>
      </c>
      <c r="L32" s="69">
        <f t="shared" si="4"/>
        <v>91969800</v>
      </c>
    </row>
    <row r="33" spans="2:12" ht="15" x14ac:dyDescent="0.25">
      <c r="B33" s="55"/>
      <c r="C33" s="22" t="s">
        <v>135</v>
      </c>
      <c r="D33" s="23"/>
      <c r="E33" s="23"/>
      <c r="F33" s="24"/>
      <c r="G33" s="93">
        <f>+G20-G30</f>
        <v>-225500000</v>
      </c>
      <c r="H33" s="69">
        <f>+H20-H30</f>
        <v>137600000</v>
      </c>
      <c r="I33" s="69">
        <f t="shared" ref="I33:L33" si="5">+I20-I30</f>
        <v>137600000</v>
      </c>
      <c r="J33" s="69">
        <f t="shared" si="5"/>
        <v>137600000</v>
      </c>
      <c r="K33" s="69">
        <f t="shared" si="5"/>
        <v>137600000</v>
      </c>
      <c r="L33" s="69">
        <f t="shared" si="5"/>
        <v>137600000</v>
      </c>
    </row>
    <row r="34" spans="2:12" ht="15" x14ac:dyDescent="0.25">
      <c r="B34" s="55"/>
      <c r="C34" s="22" t="s">
        <v>136</v>
      </c>
      <c r="D34" s="23"/>
      <c r="E34" s="23"/>
      <c r="F34" s="24"/>
      <c r="G34" s="105">
        <f>1/(1+0.1)^0</f>
        <v>1</v>
      </c>
      <c r="H34" s="105">
        <f>1/(1+0.1)^1</f>
        <v>0.90909090909090906</v>
      </c>
      <c r="I34" s="105">
        <f>1/(1+0.1)^2</f>
        <v>0.82644628099173545</v>
      </c>
      <c r="J34" s="105">
        <f>1/(1+0.1)^3</f>
        <v>0.75131480090157754</v>
      </c>
      <c r="K34" s="105">
        <f>1/(1+0.1)^4</f>
        <v>0.68301345536507052</v>
      </c>
      <c r="L34" s="105">
        <f>1/(1+0.1)^5</f>
        <v>0.62092132305915493</v>
      </c>
    </row>
    <row r="35" spans="2:12" ht="15" x14ac:dyDescent="0.25">
      <c r="B35" s="55"/>
      <c r="C35" s="22" t="s">
        <v>137</v>
      </c>
      <c r="D35" s="23"/>
      <c r="E35" s="23"/>
      <c r="F35" s="24"/>
      <c r="G35" s="69">
        <f>+G34*G33</f>
        <v>-225500000</v>
      </c>
      <c r="H35" s="69">
        <f t="shared" ref="H35:L35" si="6">+H34*H33</f>
        <v>125090909.09090909</v>
      </c>
      <c r="I35" s="69">
        <f t="shared" si="6"/>
        <v>113719008.2644628</v>
      </c>
      <c r="J35" s="69">
        <f t="shared" si="6"/>
        <v>103380916.60405707</v>
      </c>
      <c r="K35" s="69">
        <f t="shared" si="6"/>
        <v>93982651.458233699</v>
      </c>
      <c r="L35" s="69">
        <f t="shared" si="6"/>
        <v>85438774.052939713</v>
      </c>
    </row>
    <row r="36" spans="2:12" ht="15" x14ac:dyDescent="0.25">
      <c r="B36" s="111" t="s">
        <v>34</v>
      </c>
      <c r="C36" s="49" t="s">
        <v>138</v>
      </c>
      <c r="D36" s="50"/>
      <c r="E36" s="50"/>
      <c r="F36" s="24"/>
      <c r="G36" s="93">
        <f>+G35</f>
        <v>-225500000</v>
      </c>
      <c r="H36" s="69">
        <f>+G36+H35</f>
        <v>-100409090.90909091</v>
      </c>
      <c r="I36" s="69">
        <f>+H36+I35</f>
        <v>13309917.355371892</v>
      </c>
      <c r="J36" s="69">
        <f t="shared" ref="J36:L36" si="7">+I36+J35</f>
        <v>116690833.95942897</v>
      </c>
      <c r="K36" s="69">
        <f t="shared" si="7"/>
        <v>210673485.41766268</v>
      </c>
      <c r="L36" s="69">
        <f t="shared" si="7"/>
        <v>296112259.47060239</v>
      </c>
    </row>
    <row r="37" spans="2:12" ht="15" x14ac:dyDescent="0.25">
      <c r="B37" s="113" t="s">
        <v>170</v>
      </c>
      <c r="C37" s="44"/>
      <c r="D37" s="44"/>
      <c r="E37" s="44"/>
      <c r="F37" s="32"/>
      <c r="G37" s="112"/>
      <c r="H37" s="96"/>
      <c r="I37" s="96"/>
      <c r="J37" s="96"/>
      <c r="K37" s="96"/>
      <c r="L37" s="96"/>
    </row>
    <row r="38" spans="2:12" ht="15" x14ac:dyDescent="0.25">
      <c r="B38" s="53" t="s">
        <v>43</v>
      </c>
      <c r="C38" s="17" t="s">
        <v>139</v>
      </c>
      <c r="D38" s="17"/>
      <c r="E38" s="23"/>
      <c r="F38" s="18"/>
      <c r="G38" s="69">
        <f>+L36</f>
        <v>296112259.47060239</v>
      </c>
      <c r="H38" s="17"/>
      <c r="I38" s="17"/>
      <c r="J38" s="17"/>
      <c r="K38" s="17"/>
      <c r="L38" s="17"/>
    </row>
    <row r="39" spans="2:12" ht="15" x14ac:dyDescent="0.25">
      <c r="B39" s="9" t="s">
        <v>47</v>
      </c>
      <c r="C39" s="61" t="s">
        <v>140</v>
      </c>
      <c r="D39" s="23"/>
      <c r="E39" s="23"/>
      <c r="F39" s="24"/>
      <c r="G39" s="106">
        <f>IRR(G33:L33,0.1)</f>
        <v>0.53967789959873924</v>
      </c>
      <c r="H39" s="17"/>
      <c r="I39" s="17"/>
      <c r="J39" s="17"/>
      <c r="K39" s="17"/>
      <c r="L39" s="17"/>
    </row>
    <row r="40" spans="2:12" x14ac:dyDescent="0.35">
      <c r="B40" s="21" t="s">
        <v>48</v>
      </c>
      <c r="C40" s="17" t="s">
        <v>141</v>
      </c>
      <c r="D40" s="17"/>
      <c r="E40" s="23"/>
      <c r="F40" s="18"/>
      <c r="G40" s="105">
        <f>SUM(G19:L19)/SUM(G29:L29)</f>
        <v>1.096732386845652</v>
      </c>
      <c r="H40" s="17"/>
      <c r="I40" s="17"/>
      <c r="J40" s="17"/>
      <c r="K40" s="17"/>
      <c r="L40" s="17"/>
    </row>
    <row r="41" spans="2:12" x14ac:dyDescent="0.35">
      <c r="B41" s="9" t="s">
        <v>80</v>
      </c>
      <c r="C41" s="23" t="s">
        <v>142</v>
      </c>
      <c r="D41" s="23"/>
      <c r="E41" s="23"/>
      <c r="F41" s="24"/>
      <c r="G41" s="19">
        <v>4</v>
      </c>
      <c r="H41" s="17"/>
      <c r="I41" s="17"/>
      <c r="J41" s="17"/>
      <c r="K41" s="17"/>
      <c r="L41" s="17"/>
    </row>
    <row r="42" spans="2:12" x14ac:dyDescent="0.35">
      <c r="C42" s="54" t="s">
        <v>13</v>
      </c>
    </row>
  </sheetData>
  <mergeCells count="1">
    <mergeCell ref="C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Tabel Lampiran 1</vt:lpstr>
      <vt:lpstr>Tabel Lampiran 2 </vt:lpstr>
      <vt:lpstr>Tabel Lampiran 3</vt:lpstr>
      <vt:lpstr>Tabel Lampiran 4</vt:lpstr>
      <vt:lpstr>Tabel Lampiran 5</vt:lpstr>
      <vt:lpstr>Tabel Lampiran 6</vt:lpstr>
      <vt:lpstr>Tabel Lampiran 7</vt:lpstr>
      <vt:lpstr>Tabel Lampiran 8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syahrudin</dc:creator>
  <cp:lastModifiedBy>ASUA</cp:lastModifiedBy>
  <dcterms:created xsi:type="dcterms:W3CDTF">2021-08-06T07:55:48Z</dcterms:created>
  <dcterms:modified xsi:type="dcterms:W3CDTF">2025-10-30T08:32:30Z</dcterms:modified>
</cp:coreProperties>
</file>